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drawingml.chart+xml" PartName="/xl/charts/chart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emplate Instructions" sheetId="1" r:id="rId4"/>
    <sheet state="visible" name="Option 1" sheetId="2" r:id="rId5"/>
    <sheet state="visible" name="Option 2" sheetId="3" r:id="rId6"/>
    <sheet state="visible" name="Option 3" sheetId="4" r:id="rId7"/>
    <sheet state="visible" name="Executive Dashboard | Lifetime " sheetId="5" r:id="rId8"/>
    <sheet state="visible" name="Executive Dashboard | Projected" sheetId="6" r:id="rId9"/>
    <sheet state="visible" name="Executive Dashboard | Current S" sheetId="7" r:id="rId10"/>
    <sheet state="visible" name="Formulas" sheetId="8" r:id="rId11"/>
    <sheet state="hidden" name="Reference Formulas" sheetId="9" r:id="rId12"/>
  </sheets>
  <definedNames/>
  <calcPr/>
</workbook>
</file>

<file path=xl/sharedStrings.xml><?xml version="1.0" encoding="utf-8"?>
<sst xmlns="http://schemas.openxmlformats.org/spreadsheetml/2006/main" count="587" uniqueCount="260">
  <si>
    <t>This Total Cost of Ownership (TCO) calculator is designed to help you understand, compare, and communicate the total cost (which includes both the direct and indirect costs) of up to three items. You might want to compare a new tool or solution to an existing one, compare multiple new technologies you are evaluating, or review and assess your various approaches to how you manage your IT environment. No matter what the scope of your assessment is, this calculator can help you look into the past and present, helping you compute and share future costs in a comprehensive, holistic way.</t>
  </si>
  <si>
    <t>This calculator is best used within Google Sheets; the formulas and dashboards are most congruent with this platform. Should you decide to use alternative spreadsheet programs you may find certain graphs and charts do not render correctly.</t>
  </si>
  <si>
    <t>To get started, fill in the cells below</t>
  </si>
  <si>
    <t>To use this calculator, follow these steps:</t>
  </si>
  <si>
    <r>
      <rPr>
        <rFont val="Arial"/>
        <color theme="1"/>
      </rPr>
      <t xml:space="preserve">Go to the tab labeled </t>
    </r>
    <r>
      <rPr>
        <rFont val="Arial"/>
        <b/>
        <color theme="1"/>
      </rPr>
      <t>OPTION 1:</t>
    </r>
    <r>
      <rPr>
        <rFont val="Arial"/>
        <color theme="1"/>
      </rPr>
      <t xml:space="preserve"> to begin your assessment of the first item.</t>
    </r>
  </si>
  <si>
    <t>Organization Name</t>
  </si>
  <si>
    <t>Company ABC</t>
  </si>
  <si>
    <t>List and categorize everything that may be related to the item you're evaluating, using the six categories as a guide to organize your inputs.</t>
  </si>
  <si>
    <t>Number of employees</t>
  </si>
  <si>
    <t>Fill out only the highlighted cells in each row. All other cells will auto populate or auto calculate.</t>
  </si>
  <si>
    <t>Number of locations 
(offices, storefronts, shared workspaces, etc)</t>
  </si>
  <si>
    <t>Workplace environment
(choose the best option from the dropdown)</t>
  </si>
  <si>
    <t>Hybrid</t>
  </si>
  <si>
    <t xml:space="preserve">The information you add here will populate throughout the tool and influence certain calculations; you can change these figures at any time to see how they impact the final assessment. While we created two tabs so you can compare two different solutions, you can also use this calculator to assess the total cost of ownership of a single item. </t>
  </si>
  <si>
    <t>Organization Growth Factor*</t>
  </si>
  <si>
    <t>US Inflation Rate
(default value based on 10-year average)</t>
  </si>
  <si>
    <t>Option 1</t>
  </si>
  <si>
    <t>Existing Infrastructure</t>
  </si>
  <si>
    <t>Use the buttons on this page to take you directly to the different tabs contained within the calculator.</t>
  </si>
  <si>
    <t>Option 2
(if applicable)</t>
  </si>
  <si>
    <t>Cloud Alternative</t>
  </si>
  <si>
    <t>Option 3
(if applicable)</t>
  </si>
  <si>
    <t>Assessment Timeframe
(in years)</t>
  </si>
  <si>
    <t>Goal of the Assessment
(a brief description of what you are comparing or assessing, and why)</t>
  </si>
  <si>
    <t>Company ABC has on-prem infrastructure and is comparing the TCO of moving to the cloud vs. keeping their legacy infrastructure as-is over the course of 5 years. Company ABC has had its currrent legacy infrastructure for the past 10 years; as such, past costs will stretch as far back as 10 years.</t>
  </si>
  <si>
    <r>
      <rPr>
        <rFont val="Arial"/>
        <b/>
        <color rgb="FFFFFFFF"/>
        <sz val="12.0"/>
      </rPr>
      <t>PLEASE NOTE</t>
    </r>
    <r>
      <rPr>
        <rFont val="Arial"/>
        <color rgb="FFFFFFFF"/>
        <sz val="12.0"/>
      </rPr>
      <t xml:space="preserve">
This tool is designed to act as an illustrative example of how to use this template. It simulates a fictitious company's journey to evaluate its infrastructure costs. In this example, "Company ABC" compares the TCO of its existing on-prem infrastructure with the TCO of a proposed cloud alternative. 
All costs and figures in this spreadsheet are fictitious estimates and may not represent real-life costs you may find. The purpose of the numbers is to round out an illustrative example of how you might calculate TCO, not to provide actual costs of modern day IT infrastructure.</t>
    </r>
  </si>
  <si>
    <t>Your Name</t>
  </si>
  <si>
    <t>Date(s) of Assessment</t>
  </si>
  <si>
    <t>Start Date</t>
  </si>
  <si>
    <t>End Date</t>
  </si>
  <si>
    <r>
      <rPr>
        <rFont val="Arial"/>
        <color rgb="FF000000"/>
      </rPr>
      <t xml:space="preserve">*Growth factor is used to project organizational growth over the timeframe indicated above; if you aren't sure what this should be, use a value of 1 to represent slow to no growth. 
If you wish to use a more complex calculation, see the </t>
    </r>
    <r>
      <rPr>
        <rFont val="Arial"/>
        <b/>
        <color rgb="FF000000"/>
      </rPr>
      <t>Formulas</t>
    </r>
    <r>
      <rPr>
        <rFont val="Arial"/>
        <color rgb="FF000000"/>
      </rPr>
      <t xml:space="preserve"> tab for more information.</t>
    </r>
  </si>
  <si>
    <t xml:space="preserve">© 2022 JumpCloud Inc. All rights reserved.
JUMPCLOUD EXPRESSLY DISCLAIMS ALL REPRESENTATIONS, WARRANTIES, OR CONDITIONS OF ANY KIND, EXPRESS OR IMPLIED, INCLUDING ANY AND ALL REPRESENTATIONS, WARRANTIES, OR CONDITIONS OF TITLE, NON-INFRINGEMENT, MERCHANTABILITY, FITNESS FOR A PARTICULAR PURPOSE, ACCURACY, CONTINUOUS OR ERROR-FREE OPERATION FROM OR RELATING TO THIS CALCULATOR.                                                                                                                 
                                                                                                                                                        </t>
  </si>
  <si>
    <r>
      <rPr>
        <rFont val="Arial"/>
        <b/>
        <color theme="1"/>
        <sz val="11.0"/>
      </rPr>
      <t xml:space="preserve">BE ADVISED
</t>
    </r>
    <r>
      <rPr>
        <rFont val="Arial"/>
        <b/>
        <color theme="1"/>
        <sz val="11.0"/>
      </rPr>
      <t>Inputs should be placed into shaded cells only; cells in white and hidden rows contain calculations and formulas. Tampering or adjusting these cells and rows can break functionality and usability throughout the calculator.</t>
    </r>
  </si>
  <si>
    <t>For Past/YTD</t>
  </si>
  <si>
    <t>For Future Projections</t>
  </si>
  <si>
    <t>Lifetime</t>
  </si>
  <si>
    <t>Item Category</t>
  </si>
  <si>
    <t>Item</t>
  </si>
  <si>
    <t>Notes</t>
  </si>
  <si>
    <t>Cost Per Unit</t>
  </si>
  <si>
    <t>Quantity</t>
  </si>
  <si>
    <t>Total Initial Cost</t>
  </si>
  <si>
    <t>What is the Recurring Cost?</t>
  </si>
  <si>
    <t>Years Owned / Recurred</t>
  </si>
  <si>
    <t>YTD TCO</t>
  </si>
  <si>
    <t>Is this a Future Recurring Cost?</t>
  </si>
  <si>
    <t>Future Yearly Recurring Cost</t>
  </si>
  <si>
    <t>Future Cost (Recurring)</t>
  </si>
  <si>
    <t>Ad Hoc Additions</t>
  </si>
  <si>
    <t>Year to Add</t>
  </si>
  <si>
    <t>Future Cost 
(Ad Hoc)</t>
  </si>
  <si>
    <t>EOL Cost</t>
  </si>
  <si>
    <t>EOL Gain</t>
  </si>
  <si>
    <t>Projected TCO</t>
  </si>
  <si>
    <t>Item TCO</t>
  </si>
  <si>
    <t>Infrastructure Equipment</t>
  </si>
  <si>
    <t>Servers</t>
  </si>
  <si>
    <t>Will need update in 2027 (year 5)</t>
  </si>
  <si>
    <t>No</t>
  </si>
  <si>
    <t>Server software</t>
  </si>
  <si>
    <t>Software + licensing</t>
  </si>
  <si>
    <t xml:space="preserve">Server rack </t>
  </si>
  <si>
    <t>Networking Equipment</t>
  </si>
  <si>
    <t>Switches</t>
  </si>
  <si>
    <t>Access points</t>
  </si>
  <si>
    <t>Firewalls</t>
  </si>
  <si>
    <t>Next-generation firewall with VPN</t>
  </si>
  <si>
    <t>Firewall licensing</t>
  </si>
  <si>
    <t>Yearly license</t>
  </si>
  <si>
    <t>Yes</t>
  </si>
  <si>
    <t>WLAN controller</t>
  </si>
  <si>
    <t>Software and Licensing</t>
  </si>
  <si>
    <t>On-site backup. To upgrade in 5 years</t>
  </si>
  <si>
    <t>10 duplicate servers (and licenses)</t>
  </si>
  <si>
    <t>Data Center / Hosting Costs</t>
  </si>
  <si>
    <t>Utilities</t>
  </si>
  <si>
    <t>HVAC</t>
  </si>
  <si>
    <t>$1100/mo; 13200 year (duplicated - one for offsite backup)</t>
  </si>
  <si>
    <t>Rent/Mortgage</t>
  </si>
  <si>
    <t>Real estate</t>
  </si>
  <si>
    <t>$500/mo; $6000 per year (duplicated - one for offsite backup)</t>
  </si>
  <si>
    <t>Insurance</t>
  </si>
  <si>
    <t>$45/mo; $540/year</t>
  </si>
  <si>
    <t>Power</t>
  </si>
  <si>
    <t>$500/mo/branch; 6000/year/branch</t>
  </si>
  <si>
    <t>Generator</t>
  </si>
  <si>
    <t>enterprise generator</t>
  </si>
  <si>
    <t>Internet</t>
  </si>
  <si>
    <t>2,000/mo*12</t>
  </si>
  <si>
    <t>Security</t>
  </si>
  <si>
    <t xml:space="preserve">Security </t>
  </si>
  <si>
    <t xml:space="preserve">door security/alarm system; cameras - $1500 per branch per year </t>
  </si>
  <si>
    <t>Software and Applications</t>
  </si>
  <si>
    <t>IT Solutions</t>
  </si>
  <si>
    <t xml:space="preserve">MFA </t>
  </si>
  <si>
    <t>$9/user/mo</t>
  </si>
  <si>
    <t>Business Software</t>
  </si>
  <si>
    <t>Office suite</t>
  </si>
  <si>
    <t>$23/user/mo</t>
  </si>
  <si>
    <t>SaaS Solutions</t>
  </si>
  <si>
    <t>Finance management</t>
  </si>
  <si>
    <t>$90/mo; $1080/year</t>
  </si>
  <si>
    <t>HR platform</t>
  </si>
  <si>
    <t>$14/user/mo; 168/user/yr</t>
  </si>
  <si>
    <t>CRM</t>
  </si>
  <si>
    <t>150/user/mo; 1800/user/yr. 45 licenses: sales + execs</t>
  </si>
  <si>
    <t>MDM</t>
  </si>
  <si>
    <t>$5/user/mo; 60/user/yr</t>
  </si>
  <si>
    <t>Employee Devices and Hardware</t>
  </si>
  <si>
    <t>Laptops</t>
  </si>
  <si>
    <t>Most laptops will need an upgrade in about 4 years - inflation calculator used</t>
  </si>
  <si>
    <t>Smartphones</t>
  </si>
  <si>
    <t>Smart phones</t>
  </si>
  <si>
    <t>Android phones for sales and executives (35 employees)</t>
  </si>
  <si>
    <t>Data plans</t>
  </si>
  <si>
    <t>Data plan for phones</t>
  </si>
  <si>
    <t>Verizon: $35/line/mo; $420/line/year</t>
  </si>
  <si>
    <t>Personnel and Support</t>
  </si>
  <si>
    <t>Salaries</t>
  </si>
  <si>
    <t>Maintenance/configuration/support</t>
  </si>
  <si>
    <t>About 1/2 of IT team's time attributed to maintenance/configuration/support.
Salaries:
IT Director: $180,000
Network Security Officer: $160,000
4 IT Admin: avg $130,000
Total per year: $860,000/yr
*.5 = $430,000/yr</t>
  </si>
  <si>
    <t>Consulting Services</t>
  </si>
  <si>
    <t>MSP fees</t>
  </si>
  <si>
    <t>$4000/month</t>
  </si>
  <si>
    <t>Professional Development</t>
  </si>
  <si>
    <t>Training/continuing education</t>
  </si>
  <si>
    <t xml:space="preserve">Estimated yearly certification </t>
  </si>
  <si>
    <t>System downtime</t>
  </si>
  <si>
    <t xml:space="preserve">The cost to rectify unplanned/emergency downtime is about $4,000 per incident. Company ABC experiences this about once a year with its current infrastructure. </t>
  </si>
  <si>
    <t>Rollout</t>
  </si>
  <si>
    <t>Installation &amp; Setup</t>
  </si>
  <si>
    <t>Installation - server upgrades, year 5</t>
  </si>
  <si>
    <t>Time and labor for infrastructure upgrades - about 3h per server = $63/hr; about $189 in labor costs per server. 20 server upgrades projected in year 5. See "Ad Hoc Additions"</t>
  </si>
  <si>
    <t>Installation - switch upgrades, year 5</t>
  </si>
  <si>
    <t>Time and labor for infrastructure upgrades - about 2h per switch = $126 in labor costs per switch. 6 switch upgrades projected in year 5. See "Ad Hoc Additions"</t>
  </si>
  <si>
    <t>Installation - access point upgrades, year 3</t>
  </si>
  <si>
    <t>Time and labor for infrastructure upgrades - about 2h per access point = about $126 in labor costs per switch. 12 AP upgrades projected in year 3. See "Ad Hoc Additions"</t>
  </si>
  <si>
    <t xml:space="preserve">Installation - set up new employee devices </t>
  </si>
  <si>
    <t>Projecting 150 new laptops in year 3; 35 new laptops in year 3. About 1h per device setup at $63 per hour.</t>
  </si>
  <si>
    <t>© 2022 JumpCloud Inc. All rights reserved.
JUMPCLOUD EXPRESSLY DISCLAIMS ALL REPRESENTATIONS, WARRANTIES, OR CONDITIONS OF ANY KIND, EXPRESS OR IMPLIED, INCLUDING ANY AND ALL REPRESENTATIONS, WARRANTIES, OR CONDITIONS OF TITLE, NON-INFRINGEMENT, MERCHANTABILITY, FITNESS FOR A PARTICULAR PURPOSE, ACCURACY, CONTINUOUS OR ERROR-FREE OPERATION FROM OR RELATING TO THIS CALCULATOR.</t>
  </si>
  <si>
    <r>
      <rPr>
        <rFont val="Arial"/>
        <b/>
        <color theme="1"/>
        <sz val="11.0"/>
      </rPr>
      <t>BE ADVISED</t>
    </r>
    <r>
      <rPr>
        <rFont val="Arial"/>
        <b/>
        <color theme="1"/>
        <sz val="11.0"/>
      </rPr>
      <t xml:space="preserve">
Inputs should be placed into shaded cells only; cells in white and hidden rows contain calculations and formulas. Tampering or adjusting these cells and rows can break functionality and usability throughout the calculator.</t>
    </r>
  </si>
  <si>
    <t>No longer needed</t>
  </si>
  <si>
    <t xml:space="preserve">Directory platform </t>
  </si>
  <si>
    <t>$180/user/year</t>
  </si>
  <si>
    <t>no longer needed (provided by directory)</t>
  </si>
  <si>
    <t>$144/user/yr</t>
  </si>
  <si>
    <t>Keep existing: $1080/year</t>
  </si>
  <si>
    <t>Keep existing: $168/user/yr</t>
  </si>
  <si>
    <t>Keep existing: $1800/user/yr. 45 licenses: sales + execs</t>
  </si>
  <si>
    <t>About 1/5 of IT team's time attributed to maintenance/configuration/support.
Salaries:
IT Director: $180,000
Network Security Officer: $160,000
4 IT Admins: $130,000
Total per year: $860,000/yr
*.2 = $172,000/yr
(Average past recurring accounts for inflation/raises)</t>
  </si>
  <si>
    <t>Reduced: $2,000/month</t>
  </si>
  <si>
    <t xml:space="preserve">Reduced: fewer certifications needed. </t>
  </si>
  <si>
    <t xml:space="preserve">With cloud-based infrastructure, Company ABC isn't responsible for rectifying downtime; their cloud service provider guarantees a 99.99% uptime SLA. </t>
  </si>
  <si>
    <t>Solution implementation</t>
  </si>
  <si>
    <t>Company ABC doesn't need to implement cloud infrastructure.</t>
  </si>
  <si>
    <t>Training</t>
  </si>
  <si>
    <t>New solution training</t>
  </si>
  <si>
    <t>Company ABC will take advantage of a training package offered by the new vendor to get their people accustomed to the new technology</t>
  </si>
  <si>
    <r>
      <rPr>
        <rFont val="Arial"/>
        <b/>
        <color theme="1"/>
        <sz val="11.0"/>
      </rPr>
      <t xml:space="preserve">BE ADVISED
</t>
    </r>
    <r>
      <rPr>
        <rFont val="Arial"/>
        <b/>
        <color theme="1"/>
        <sz val="11.0"/>
      </rPr>
      <t>Shaded cells are meant for your direct input; cells in white contain predetermined calculations and formulas. Tampering or adjusting cells in white can break functionality and usability throughout the calculator.</t>
    </r>
  </si>
  <si>
    <t>Total Cost of Ownership Analysis | Executive Summary</t>
  </si>
  <si>
    <t>Lifetime TCO includes both YTD and future costs. It reflects all the past and future expenses associated with a given solution over a period of time.</t>
  </si>
  <si>
    <t>Total Cost of Ownership</t>
  </si>
  <si>
    <t>Cost Compare</t>
  </si>
  <si>
    <r>
      <rPr>
        <rFont val="Arial"/>
        <color rgb="FF002B49"/>
      </rPr>
      <t xml:space="preserve">Aside from networking equipment, this category </t>
    </r>
    <r>
      <rPr>
        <rFont val="Arial"/>
        <i/>
        <color rgb="FF002B49"/>
      </rPr>
      <t>typically</t>
    </r>
    <r>
      <rPr>
        <rFont val="Arial"/>
        <color rgb="FF002B49"/>
      </rPr>
      <t xml:space="preserve"> applies only if you have on-premise infrastructure, whether you host it at your location, in a colocation center, or in a data center.</t>
    </r>
  </si>
  <si>
    <t>This category tends to be extensive, and it varies significantly from company to company. It is meant to address the variety of software solutions that IT uses for their work, as well as any software solutions IT manages and/or pays for.</t>
  </si>
  <si>
    <t>Typically, these are the labor costs associated with configuring, supporting, and managing the item under assessment rather than the costs associated with more generalized day-to-day activities and job function.</t>
  </si>
  <si>
    <t>Introducing a new tool or stack requires time and money for implementation and configuration, as well as training for those who will use it on an ongoing basis.</t>
  </si>
  <si>
    <t>Data center and hosting costs also mainly apply to companies with on-premise infrastructure. This category includes all the costs of housing, powering, and physically securing infrastructure equipment.</t>
  </si>
  <si>
    <t>Any physical hardware and associated connectivity plans purchased by your company and issued to employees falls under this category.</t>
  </si>
  <si>
    <t xml:space="preserve">© 2022 JumpCloud Inc. All rights reserved.
JUMPCLOUD EXPRESSLY DISCLAIMS ALL REPRESENTATIONS, WARRANTIES, OR CONDITIONS OF ANY KIND, EXPRESS OR IMPLIED, INCLUDING ANY AND ALL REPRESENTATIONS, WARRANTIES, OR CONDITIONS OF TITLE, NON-INFRINGEMENT, MERCHANTABILITY, FITNESS FOR A PARTICULAR PURPOSE, ACCURACY, CONTINUOUS OR ERROR-FREE OPERATION FROM OR RELATING TO THIS CALCULATOR.                                                                                                                                                                                                                                                                                                                                   
                                                                                                                                                                                                                                                                                                                                                                                        </t>
  </si>
  <si>
    <t>Total Cost of Ownership Comparison | Executive Summary</t>
  </si>
  <si>
    <t>Future projection costs estimate how much a solution will cost within a given time period that you've chosen. Future costs are ideal for proposed solutions, because they do not have associated past costs.</t>
  </si>
  <si>
    <r>
      <rPr>
        <rFont val="Arial"/>
        <color rgb="FF002B49"/>
      </rPr>
      <t xml:space="preserve">Aside from networking equipment, this category </t>
    </r>
    <r>
      <rPr>
        <rFont val="Arial"/>
        <i/>
        <color rgb="FF002B49"/>
      </rPr>
      <t>typically</t>
    </r>
    <r>
      <rPr>
        <rFont val="Arial"/>
        <color rgb="FF002B49"/>
      </rPr>
      <t xml:space="preserve"> applies only if you have on-premise infrastructure, whether you host it at your location, in a colocation center, or in a data center.</t>
    </r>
  </si>
  <si>
    <t>Year-to-date, or current, TCO reflects the costs you've already paid for an existing solution. This analysis is meant to organize and review the total cost of ownership of your existing solution to better understand where effciencies may be gained.</t>
  </si>
  <si>
    <t>Category Breakdown</t>
  </si>
  <si>
    <t xml:space="preserve">© 2022 JumpCloud Inc. All rights reserved.
JUMPCLOUD EXPRESSLY DISCLAIMS ALL REPRESENTATIONS, WARRANTIES, OR CONDITIONS OF ANY KIND, EXPRESS OR IMPLIED, INCLUDING ANY AND ALL REPRESENTATIONS, WARRANTIES, OR CONDITIONS OF TITLE, NON-INFRINGEMENT, MERCHANTABILITY, FITNESS FOR A PARTICULAR PURPOSE, ACCURACY, CONTINUOUS OR ERROR-FREE OPERATION FROM OR RELATING TO THIS CALCULATOR.                                                                                                                                                                                                                                                                                    
                                                                                                                                                                                                                                                                                                                                                                                        </t>
  </si>
  <si>
    <t>Compound Inflation Calculator (In)</t>
  </si>
  <si>
    <t>Formula</t>
  </si>
  <si>
    <t>FV = PV(1+r)^n</t>
  </si>
  <si>
    <t># years (n)</t>
  </si>
  <si>
    <t>rate of inflation (r)</t>
  </si>
  <si>
    <r>
      <rPr>
        <i/>
      </rPr>
      <t xml:space="preserve">(The </t>
    </r>
    <r>
      <rPr>
        <i/>
        <color rgb="FF1155CC"/>
        <u/>
      </rPr>
      <t>average inflation in the U.S. over the last 10 years</t>
    </r>
    <r>
      <rPr>
        <i/>
      </rPr>
      <t xml:space="preserve"> was 2.1%, but is currently higher.)</t>
    </r>
  </si>
  <si>
    <t>Present value (PV)</t>
  </si>
  <si>
    <t>Future Value (FV) =</t>
  </si>
  <si>
    <t>To calculate compound raises, change the rate of inflation to the projected salary raise per year.</t>
  </si>
  <si>
    <t>Labor Costs per Worker (L)</t>
  </si>
  <si>
    <t>L = h*t</t>
  </si>
  <si>
    <t>Salary</t>
  </si>
  <si>
    <t>Hourly wage (h)</t>
  </si>
  <si>
    <t>Time spent on task per month</t>
  </si>
  <si>
    <t>Time spent on task per year (t)</t>
  </si>
  <si>
    <t>Labor costs for task (L) =</t>
  </si>
  <si>
    <t>Convert Time to Years (T)</t>
  </si>
  <si>
    <t>Original Unit:</t>
  </si>
  <si>
    <t>Available units per year:</t>
  </si>
  <si>
    <t>hours per day</t>
  </si>
  <si>
    <t>Use for non-labor</t>
  </si>
  <si>
    <t>hours per working day (standard US)</t>
  </si>
  <si>
    <t xml:space="preserve">Use for labor </t>
  </si>
  <si>
    <t>hours per week</t>
  </si>
  <si>
    <t>hours per working week (standard US)</t>
  </si>
  <si>
    <t>Use for labor</t>
  </si>
  <si>
    <t>Hours per month</t>
  </si>
  <si>
    <t>Hours per working month</t>
  </si>
  <si>
    <t>Growth (G)</t>
  </si>
  <si>
    <t>Final number</t>
  </si>
  <si>
    <t>Current number</t>
  </si>
  <si>
    <t>Total growth rate</t>
  </si>
  <si>
    <t>Growth rate per year</t>
  </si>
  <si>
    <t xml:space="preserve"># years </t>
  </si>
  <si>
    <t>This is the master reference sheet, to be used by dashboards throughout the calculator. See color coding table to determine references and in-sheet calculations. 
DO NOT MOVE ANY PRE-EXISTING VALUES UNLESS YOU PLAN TO ADJUST THE REFERENCES. Other tabs will use absolute references to this sheet. As needed add values below (if adding to a list) or create a new list to the right.
© 2022 JumpCloud Inc. All rights reserved.
JUMPCLOUD EXPRESSLY DISCLAIMS ALL REPRESENTATIONS, WARRANTIES, OR CONDITIONS OF ANY KIND, EXPRESS OR IMPLIED, INCLUDING ANY AND ALL REPRESENTATIONS, WARRANTIES, OR CONDITIONS OF TITLE, NON-INFRINGEMENT, MERCHANTABILITY, FITNESS FOR A PARTICULAR PURPOSE, ACCURACY, CONTINUOUS OR ERROR-FREE OPERATION FROM OR RELATING TO THIS CALCULATOR.</t>
  </si>
  <si>
    <t>Color Codes:</t>
  </si>
  <si>
    <t>Reference</t>
  </si>
  <si>
    <t>In-sheet calculation</t>
  </si>
  <si>
    <t>Projected</t>
  </si>
  <si>
    <t>Option 2</t>
  </si>
  <si>
    <t>Option 3</t>
  </si>
  <si>
    <t>Categories for master template and dashboard summaries</t>
  </si>
  <si>
    <t>TCO Analysis | Names of things being compared</t>
  </si>
  <si>
    <t>Lifetime TCO Totals:</t>
  </si>
  <si>
    <t>Past/YTD TCO Totals:</t>
  </si>
  <si>
    <t>Future TCO Totals:</t>
  </si>
  <si>
    <t>TCO Dashboard Calculations</t>
  </si>
  <si>
    <t>Data Validation for Template Instructions Workplace Environment</t>
  </si>
  <si>
    <t>Data Center and Hosting Costs</t>
  </si>
  <si>
    <t>SUMIF formulas for subcategories | Lifetime TCO</t>
  </si>
  <si>
    <t>Lifetime | Total Cost Chart | Option 1 | Total Cost Summation</t>
  </si>
  <si>
    <t>Fully Remote</t>
  </si>
  <si>
    <t>Lifetime | Total Cost Chart | Option 2 | Total Cost Summation</t>
  </si>
  <si>
    <t>Mostly Remote</t>
  </si>
  <si>
    <t>Professional Services</t>
  </si>
  <si>
    <t>Lifetime | Total Cost Chart | Option 3 | Total Cost Summation</t>
  </si>
  <si>
    <t>Past | Total Cost Chart | Option 1 | Total Cost Summation</t>
  </si>
  <si>
    <t>Mostly In Office</t>
  </si>
  <si>
    <t>Misc. Infrastructure</t>
  </si>
  <si>
    <t>Misc. Applications</t>
  </si>
  <si>
    <t>Peripherals</t>
  </si>
  <si>
    <t>Misc. Personnel</t>
  </si>
  <si>
    <t>Misc. Rollout</t>
  </si>
  <si>
    <t>Past | Total Cost Chart | Option 2 | Total Cost Summation</t>
  </si>
  <si>
    <t>Fully In Office</t>
  </si>
  <si>
    <t>Misc. Data Center</t>
  </si>
  <si>
    <t>Misc. Hardware</t>
  </si>
  <si>
    <t>Future | Total Cost Chart | Option 1 | Total Cost Summation</t>
  </si>
  <si>
    <t>Future | Total Cost Chart | Option 2 | Total Cost Summation</t>
  </si>
  <si>
    <t>Future | Total Cost Chart | Option 3 | Total Cost Summation</t>
  </si>
  <si>
    <t>Lifetime | Total Cost Chart | Total Savings From BLANK | Shows name of winning option</t>
  </si>
  <si>
    <t>Past | Total Cost Chart | Total Savings From BLANK | Shows name of winning option</t>
  </si>
  <si>
    <t>Future | Total Cost Chart | Total Savings From BLANK | Shows name of winning option</t>
  </si>
  <si>
    <t>Lifetime | Total Cost Chart | Total Savings from BLANK | Shows delta savings</t>
  </si>
  <si>
    <t>Past | Total Cost Chart | Total Savings from BLANK | Shows delta savings</t>
  </si>
  <si>
    <t>Future | Total Cost Chart | Total Savings from BLANK | Shows delta savings</t>
  </si>
  <si>
    <t>Lifetime | Total Cost Chart | Total Savings from BLANK | Shows percent savings</t>
  </si>
  <si>
    <t>Past | Total Cost Chart | Total Savings from BLANK | Shows percent savings</t>
  </si>
  <si>
    <t>Future | Total Cost Chart | Total Savings from BLANK | Shows percent savings</t>
  </si>
  <si>
    <t>Lifetime | Total Cost Chart | Total Savings from BLANK | Show message about total savings</t>
  </si>
  <si>
    <t>Past | Total Cost Chart | Total Savings from BLANK | Show message about total savings</t>
  </si>
  <si>
    <t>Future | Total Cost Chart | Total Savings from BLANK | Show message about total savings</t>
  </si>
  <si>
    <t>Lifetime | Dashboard Title</t>
  </si>
  <si>
    <t>Future | Dashboard Title</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</si>
</sst>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_(&quot;$&quot;* #,##0_);_(&quot;$&quot;* \(#,##0\);_(&quot;$&quot;* &quot;-&quot;??_);_(@_)"/>
    <numFmt numFmtId="165" formatCode="&quot;$&quot;#,##0"/>
    <numFmt numFmtId="166" formatCode="M/d/yyyy"/>
    <numFmt numFmtId="167" formatCode="_(&quot;$&quot;* #,##0.00_);_(&quot;$&quot;* \(#,##0.00\);_(&quot;$&quot;* &quot;-&quot;??_);_(@_)"/>
    <numFmt numFmtId="168" formatCode="&quot;$&quot;#,##0.00"/>
  </numFmts>
  <fonts count="47">
    <font>
      <sz val="10.0"/>
      <color rgb="FF000000"/>
      <name val="Arial"/>
      <scheme val="minor"/>
    </font>
    <font>
      <color theme="1"/>
      <name val="Arial"/>
    </font>
    <font>
      <color theme="0"/>
      <name val="Arial"/>
    </font>
    <font>
      <sz val="11.0"/>
      <color rgb="FFFFFFFF"/>
      <name val="Arial"/>
    </font>
    <font>
      <i/>
      <color theme="1"/>
      <name val="Arial"/>
    </font>
    <font>
      <sz val="12.0"/>
      <color theme="1"/>
      <name val="Arial"/>
    </font>
    <font>
      <b/>
      <sz val="12.0"/>
      <color theme="1"/>
      <name val="Arial"/>
    </font>
    <font>
      <sz val="10.0"/>
      <color theme="1"/>
      <name val="Arial"/>
    </font>
    <font/>
    <font>
      <color rgb="FF000000"/>
      <name val="Arial"/>
    </font>
    <font>
      <sz val="11.0"/>
      <color rgb="FF525066"/>
      <name val="Arial"/>
    </font>
    <font>
      <sz val="12.0"/>
      <color theme="0"/>
      <name val="Arial"/>
    </font>
    <font>
      <sz val="12.0"/>
      <color rgb="FFFFFFFF"/>
      <name val="Arial"/>
    </font>
    <font>
      <b/>
      <sz val="18.0"/>
      <color rgb="FFF7F7FB"/>
      <name val="Arial"/>
    </font>
    <font>
      <b/>
      <sz val="11.0"/>
      <color theme="1"/>
      <name val="Arial"/>
    </font>
    <font>
      <b/>
      <color theme="1"/>
      <name val="Arial"/>
    </font>
    <font>
      <b/>
      <sz val="10.0"/>
      <color rgb="FFFFFFFF"/>
      <name val="Arial"/>
    </font>
    <font>
      <sz val="10.0"/>
      <color theme="0"/>
      <name val="Arial"/>
    </font>
    <font>
      <b/>
      <sz val="10.0"/>
      <color theme="0"/>
      <name val="Arial"/>
    </font>
    <font>
      <b/>
      <color rgb="FFFFFFFF"/>
      <name val="Arial"/>
    </font>
    <font>
      <sz val="10.0"/>
      <color rgb="FF000000"/>
      <name val="Arial"/>
    </font>
    <font>
      <b/>
      <sz val="10.0"/>
      <color rgb="FF000000"/>
      <name val="Arial"/>
    </font>
    <font>
      <b/>
      <sz val="10.0"/>
      <color theme="1"/>
      <name val="Arial"/>
    </font>
    <font>
      <b/>
      <sz val="18.0"/>
      <color rgb="FF525066"/>
      <name val="Arial"/>
    </font>
    <font>
      <i/>
      <sz val="10.0"/>
      <color rgb="FFFFFFFF"/>
      <name val="Arial"/>
    </font>
    <font>
      <b/>
      <sz val="20.0"/>
      <color rgb="FFFFFFFF"/>
      <name val="Arial"/>
    </font>
    <font>
      <b/>
      <sz val="16.0"/>
      <color theme="0"/>
      <name val="Arial"/>
    </font>
    <font>
      <sz val="17.0"/>
      <color theme="1"/>
      <name val="Arial"/>
    </font>
    <font>
      <sz val="11.0"/>
      <color rgb="FF000000"/>
      <name val="Arial"/>
    </font>
    <font>
      <b/>
      <sz val="13.0"/>
      <color rgb="FF002B49"/>
      <name val="Arial"/>
    </font>
    <font>
      <b/>
      <sz val="14.0"/>
      <color rgb="FF002B49"/>
      <name val="Arial"/>
    </font>
    <font>
      <b/>
      <sz val="11.0"/>
      <color rgb="FF002B49"/>
      <name val="Arial"/>
    </font>
    <font>
      <color rgb="FF002B49"/>
      <name val="Arial"/>
    </font>
    <font>
      <sz val="11.0"/>
      <color rgb="FF002B49"/>
      <name val="Arial"/>
    </font>
    <font>
      <b/>
      <sz val="8.0"/>
      <color theme="1"/>
      <name val="Arial"/>
    </font>
    <font>
      <b/>
      <sz val="8.0"/>
      <color rgb="FF002B49"/>
      <name val="Arial"/>
    </font>
    <font>
      <sz val="9.0"/>
      <color rgb="FF002B49"/>
      <name val="Arial"/>
    </font>
    <font>
      <sz val="8.0"/>
      <color rgb="FF002B49"/>
      <name val="Arial"/>
    </font>
    <font>
      <b/>
      <sz val="12.0"/>
      <color rgb="FF002B49"/>
      <name val="Arial"/>
    </font>
    <font>
      <sz val="12.0"/>
      <color rgb="FF002B49"/>
      <name val="Arial"/>
    </font>
    <font>
      <b/>
      <sz val="10.0"/>
      <color rgb="FF002B49"/>
      <name val="Arial"/>
    </font>
    <font>
      <color rgb="FFFFFFFF"/>
      <name val="Arial"/>
    </font>
    <font>
      <i/>
      <color rgb="FF002B49"/>
      <name val="Arial"/>
    </font>
    <font>
      <i/>
      <u/>
      <color rgb="FF0000FF"/>
    </font>
    <font>
      <b/>
      <color theme="0"/>
      <name val="Arial"/>
    </font>
    <font>
      <b/>
      <sz val="12.0"/>
      <color rgb="FFFFFFFF"/>
      <name val="Arial"/>
    </font>
    <font>
      <strike/>
      <color theme="1"/>
      <name val="Arial"/>
    </font>
  </fonts>
  <fills count="11">
    <fill>
      <patternFill patternType="none"/>
    </fill>
    <fill>
      <patternFill patternType="lightGray"/>
    </fill>
    <fill>
      <patternFill patternType="solid">
        <fgColor rgb="FF002B49"/>
        <bgColor rgb="FF002B49"/>
      </patternFill>
    </fill>
    <fill>
      <patternFill patternType="solid">
        <fgColor rgb="FFF0FCFD"/>
        <bgColor rgb="FFF0FCFD"/>
      </patternFill>
    </fill>
    <fill>
      <patternFill patternType="solid">
        <fgColor theme="0"/>
        <bgColor theme="0"/>
      </patternFill>
    </fill>
    <fill>
      <patternFill patternType="solid">
        <fgColor rgb="FF14A19C"/>
        <bgColor rgb="FF14A19C"/>
      </patternFill>
    </fill>
    <fill>
      <patternFill patternType="solid">
        <fgColor rgb="FFFFFFFF"/>
        <bgColor rgb="FFFFFFFF"/>
      </patternFill>
    </fill>
    <fill>
      <patternFill patternType="solid">
        <fgColor rgb="FF41C8C3"/>
        <bgColor rgb="FF41C8C3"/>
      </patternFill>
    </fill>
    <fill>
      <patternFill patternType="solid">
        <fgColor rgb="FFA0E3E1"/>
        <bgColor rgb="FFA0E3E1"/>
      </patternFill>
    </fill>
    <fill>
      <patternFill patternType="solid">
        <fgColor rgb="FFF7F7FB"/>
        <bgColor rgb="FFF7F7FB"/>
      </patternFill>
    </fill>
    <fill>
      <patternFill patternType="solid">
        <fgColor rgb="FFFFA800"/>
        <bgColor rgb="FFFFA800"/>
      </patternFill>
    </fill>
  </fills>
  <borders count="70">
    <border/>
    <border>
      <right style="thick">
        <color rgb="FFF7F7FB"/>
      </right>
    </border>
    <border>
      <bottom style="thick">
        <color rgb="FFF7F7FB"/>
      </bottom>
    </border>
    <border>
      <right style="thick">
        <color rgb="FFF7F7FB"/>
      </right>
      <bottom style="thick">
        <color rgb="FFF7F7FB"/>
      </bottom>
    </border>
    <border>
      <left style="thick">
        <color rgb="FFF0FCFD"/>
      </left>
      <top style="thick">
        <color rgb="FFF0FCFD"/>
      </top>
      <bottom style="thick">
        <color rgb="FFF0FCFD"/>
      </bottom>
    </border>
    <border>
      <right style="thick">
        <color rgb="FFF0FCFD"/>
      </right>
      <top style="thick">
        <color rgb="FFF0FCFD"/>
      </top>
      <bottom style="thick">
        <color rgb="FFF0FCFD"/>
      </bottom>
    </border>
    <border>
      <left style="thick">
        <color rgb="FFF0FCFD"/>
      </left>
      <top style="thick">
        <color rgb="FFF0FCFD"/>
      </top>
    </border>
    <border>
      <right style="thick">
        <color rgb="FFF0FCFD"/>
      </right>
      <top style="thick">
        <color rgb="FFF0FCFD"/>
      </top>
    </border>
    <border>
      <left style="thick">
        <color rgb="FFF0FCFD"/>
      </left>
      <right style="thick">
        <color rgb="FFF0FCFD"/>
      </right>
      <top style="thick">
        <color rgb="FFF0FCFD"/>
      </top>
      <bottom style="thick">
        <color rgb="FFF0FCFD"/>
      </bottom>
    </border>
    <border>
      <left style="thick">
        <color rgb="FF525066"/>
      </left>
    </border>
    <border>
      <right style="thick">
        <color rgb="FF525066"/>
      </right>
    </border>
    <border>
      <left style="thick">
        <color rgb="FF525066"/>
      </left>
      <right style="thick">
        <color rgb="FF525066"/>
      </right>
    </border>
    <border>
      <right style="thick">
        <color rgb="FF002B49"/>
      </right>
    </border>
    <border>
      <left style="thin">
        <color rgb="FF000000"/>
      </left>
      <right style="thin">
        <color rgb="FF000000"/>
      </right>
      <top style="thin">
        <color rgb="FF000000"/>
      </top>
      <bottom style="thin">
        <color rgb="FF000000"/>
      </bottom>
    </border>
    <border>
      <left style="thick">
        <color rgb="FF002B49"/>
      </left>
      <right style="thick">
        <color rgb="FF002B49"/>
      </right>
      <top style="thick">
        <color rgb="FF002B49"/>
      </top>
      <bottom style="thick">
        <color rgb="FF002B49"/>
      </bottom>
    </border>
    <border>
      <left style="thick">
        <color rgb="FF002B49"/>
      </left>
      <top style="thick">
        <color rgb="FF002B49"/>
      </top>
    </border>
    <border>
      <top style="thick">
        <color rgb="FF002B49"/>
      </top>
    </border>
    <border>
      <right style="thick">
        <color rgb="FF002B49"/>
      </right>
      <top style="thick">
        <color rgb="FF002B49"/>
      </top>
    </border>
    <border>
      <left style="thick">
        <color rgb="FF002B49"/>
      </left>
      <bottom style="thick">
        <color rgb="FF002B49"/>
      </bottom>
    </border>
    <border>
      <bottom style="thick">
        <color rgb="FF002B49"/>
      </bottom>
    </border>
    <border>
      <right style="thick">
        <color rgb="FF002B49"/>
      </right>
      <bottom style="thick">
        <color rgb="FF002B49"/>
      </bottom>
    </border>
    <border>
      <left style="thick">
        <color rgb="FF002B49"/>
      </left>
      <right style="thick">
        <color rgb="FF002B49"/>
      </right>
      <bottom style="thick">
        <color rgb="FF002B49"/>
      </bottom>
    </border>
    <border>
      <left style="thin">
        <color rgb="FF000000"/>
      </left>
      <right style="thin">
        <color rgb="FF000000"/>
      </right>
      <bottom style="thin">
        <color rgb="FF000000"/>
      </bottom>
    </border>
    <border>
      <right style="thick">
        <color rgb="FF000000"/>
      </right>
    </border>
    <border>
      <bottom style="thin">
        <color rgb="FFEFEFEF"/>
      </bottom>
    </border>
    <border>
      <right style="thick">
        <color rgb="FF000000"/>
      </right>
      <bottom style="thin">
        <color rgb="FFEFEFEF"/>
      </bottom>
    </border>
    <border>
      <left style="thick">
        <color rgb="FF000000"/>
      </left>
    </border>
    <border>
      <left style="thick">
        <color rgb="FF000000"/>
      </left>
      <right style="thick">
        <color rgb="FF000000"/>
      </right>
    </border>
    <border>
      <left style="thick">
        <color rgb="FF002B49"/>
      </left>
      <top style="thick">
        <color rgb="FF002B49"/>
      </top>
      <bottom style="thick">
        <color rgb="FF002B49"/>
      </bottom>
    </border>
    <border>
      <top style="thick">
        <color rgb="FF002B49"/>
      </top>
      <bottom style="thick">
        <color rgb="FF002B49"/>
      </bottom>
    </border>
    <border>
      <right style="thick">
        <color rgb="FF002B49"/>
      </right>
      <top style="thick">
        <color rgb="FF002B49"/>
      </top>
      <bottom style="thick">
        <color rgb="FF002B49"/>
      </bottom>
    </border>
    <border>
      <left style="thin">
        <color rgb="FFFFFFFF"/>
      </left>
      <right style="thin">
        <color rgb="FFFFFFFF"/>
      </right>
      <bottom style="thin">
        <color rgb="FFFFFFFF"/>
      </bottom>
    </border>
    <border>
      <left style="thin">
        <color rgb="FFFFFFFF"/>
      </left>
      <right style="thin">
        <color rgb="FFFFFFFF"/>
      </right>
      <top style="thin">
        <color rgb="FFFFFFFF"/>
      </top>
      <bottom style="thin">
        <color rgb="FFFFFFFF"/>
      </bottom>
    </border>
    <border>
      <left style="thin">
        <color rgb="FFFFFFFF"/>
      </left>
      <top style="thin">
        <color rgb="FFFFFFFF"/>
      </top>
      <bottom style="thin">
        <color rgb="FFFFFFFF"/>
      </bottom>
    </border>
    <border>
      <top style="thin">
        <color rgb="FFFFFFFF"/>
      </top>
      <bottom style="thin">
        <color rgb="FFFFFFFF"/>
      </bottom>
    </border>
    <border>
      <right style="thin">
        <color rgb="FFFFFFFF"/>
      </right>
      <top style="thin">
        <color rgb="FFFFFFFF"/>
      </top>
      <bottom style="thin">
        <color rgb="FFFFFFFF"/>
      </bottom>
    </border>
    <border>
      <left style="thin">
        <color rgb="FFFFFFFF"/>
      </left>
      <right style="thin">
        <color rgb="FFFFFFFF"/>
      </right>
      <top style="thin">
        <color rgb="FFFFFFFF"/>
      </top>
    </border>
    <border>
      <left style="thin">
        <color rgb="FFF0FCFD"/>
      </left>
      <right style="thin">
        <color rgb="FFF0FCFD"/>
      </right>
      <top style="thin">
        <color rgb="FFF0FCFD"/>
      </top>
      <bottom style="thin">
        <color rgb="FFF0FCFD"/>
      </bottom>
    </border>
    <border>
      <left style="thin">
        <color rgb="FFF0FCFD"/>
      </left>
      <right style="thick">
        <color rgb="FFF7F7FB"/>
      </right>
      <top style="thin">
        <color rgb="FFF0FCFD"/>
      </top>
      <bottom style="thin">
        <color rgb="FFF0FCFD"/>
      </bottom>
    </border>
    <border>
      <left style="thin">
        <color rgb="FFF0FCFD"/>
      </left>
      <top style="thin">
        <color rgb="FFF0FCFD"/>
      </top>
      <bottom style="thin">
        <color rgb="FFF0FCFD"/>
      </bottom>
    </border>
    <border>
      <left style="thin">
        <color rgb="FFF7F7FB"/>
      </left>
      <right style="thin">
        <color rgb="FFF7F7FB"/>
      </right>
      <bottom style="thin">
        <color rgb="FFF7F7FB"/>
      </bottom>
    </border>
    <border>
      <right style="thin">
        <color rgb="FFFFFFFF"/>
      </right>
      <bottom style="thin">
        <color rgb="FFFFFFFF"/>
      </bottom>
    </border>
    <border>
      <left style="thin">
        <color rgb="FFFFFFFF"/>
      </left>
      <bottom style="thin">
        <color rgb="FFFFFFFF"/>
      </bottom>
    </border>
    <border>
      <right style="thick">
        <color rgb="FFF7F7FB"/>
      </right>
      <top style="thin">
        <color rgb="FFF0FCFD"/>
      </top>
      <bottom style="thin">
        <color rgb="FFF0FCFD"/>
      </bottom>
    </border>
    <border>
      <left style="thin">
        <color rgb="FFF7F7FB"/>
      </left>
      <right style="thin">
        <color rgb="FFF7F7FB"/>
      </right>
      <top style="thin">
        <color rgb="FFF7F7FB"/>
      </top>
      <bottom style="thin">
        <color rgb="FFF7F7FB"/>
      </bottom>
    </border>
    <border>
      <top style="thin">
        <color rgb="FFFFFFFF"/>
      </top>
      <bottom style="thick">
        <color rgb="FF002B49"/>
      </bottom>
    </border>
    <border>
      <top style="thick">
        <color rgb="FFF0FCFD"/>
      </top>
      <bottom style="thick">
        <color rgb="FFF0FCFD"/>
      </bottom>
    </border>
    <border>
      <top style="thin">
        <color rgb="FFF0FCFD"/>
      </top>
      <bottom style="thin">
        <color rgb="FFF0FCFD"/>
      </bottom>
    </border>
    <border>
      <right style="thin">
        <color rgb="FFF0FCFD"/>
      </right>
      <top style="thin">
        <color rgb="FFF0FCFD"/>
      </top>
      <bottom style="thin">
        <color rgb="FFF0FCFD"/>
      </bottom>
    </border>
    <border>
      <left style="thick">
        <color rgb="FFF0FCFD"/>
      </left>
    </border>
    <border>
      <right style="thick">
        <color rgb="FFF0FCFD"/>
      </right>
    </border>
    <border>
      <left style="thick">
        <color rgb="FFF0FCFD"/>
      </left>
      <bottom style="thick">
        <color rgb="FFF0FCFD"/>
      </bottom>
    </border>
    <border>
      <left style="thin">
        <color rgb="FFFFFFFF"/>
      </left>
      <top style="thin">
        <color rgb="FFFFFFFF"/>
      </top>
    </border>
    <border>
      <top style="thin">
        <color rgb="FFFFFFFF"/>
      </top>
    </border>
    <border>
      <bottom style="thin">
        <color rgb="FFFFFFFF"/>
      </bottom>
    </border>
    <border>
      <left style="thin">
        <color rgb="FFFFFFFF"/>
      </left>
    </border>
    <border>
      <left style="thin">
        <color rgb="FFF0FCFD"/>
      </left>
      <right style="thin">
        <color rgb="FFF0FCFD"/>
      </right>
      <top style="thin">
        <color rgb="FFF0FCFD"/>
      </top>
      <bottom style="thick">
        <color rgb="FFF7F7FB"/>
      </bottom>
    </border>
    <border>
      <left style="thin">
        <color rgb="FFF0FCFD"/>
      </left>
      <right style="thick">
        <color rgb="FFF7F7FB"/>
      </right>
      <top style="thin">
        <color rgb="FFF0FCFD"/>
      </top>
      <bottom style="thick">
        <color rgb="FFF7F7FB"/>
      </bottom>
    </border>
    <border>
      <left style="thin">
        <color rgb="FFF0FCFD"/>
      </left>
      <right style="thin">
        <color rgb="FFF0FCFD"/>
      </right>
      <bottom style="thick">
        <color rgb="FFF7F7FB"/>
      </bottom>
    </border>
    <border>
      <left style="thin">
        <color rgb="FFF0FCFD"/>
      </left>
      <bottom style="thick">
        <color rgb="FFF7F7FB"/>
      </bottom>
    </border>
    <border>
      <left style="thin">
        <color rgb="FFFFFFFF"/>
      </left>
      <right style="thin">
        <color rgb="FFFFFFFF"/>
      </right>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F7F7FB"/>
      </left>
      <right style="thin">
        <color rgb="FFF7F7FB"/>
      </right>
      <top style="thin">
        <color rgb="FFF7F7FB"/>
      </top>
    </border>
    <border>
      <right style="thin">
        <color rgb="FFFFFFFF"/>
      </right>
      <top style="thin">
        <color rgb="FFFFFFFF"/>
      </top>
    </border>
    <border>
      <left style="medium">
        <color rgb="FF000000"/>
      </left>
    </border>
  </borders>
  <cellStyleXfs count="1">
    <xf borderId="0" fillId="0" fontId="0" numFmtId="0" applyAlignment="1" applyFont="1"/>
  </cellStyleXfs>
  <cellXfs count="391">
    <xf borderId="0" fillId="0" fontId="0" numFmtId="0" xfId="0" applyAlignment="1" applyFont="1">
      <alignment readingOrder="0" shrinkToFit="0" vertical="bottom" wrapText="0"/>
    </xf>
    <xf borderId="0" fillId="0" fontId="1" numFmtId="0" xfId="0" applyFont="1"/>
    <xf borderId="0" fillId="2" fontId="2" numFmtId="0" xfId="0" applyFill="1" applyFont="1"/>
    <xf borderId="1" fillId="2" fontId="2" numFmtId="0" xfId="0" applyBorder="1" applyFont="1"/>
    <xf borderId="0" fillId="0" fontId="1" numFmtId="164" xfId="0" applyFont="1" applyNumberFormat="1"/>
    <xf borderId="0" fillId="2" fontId="2" numFmtId="164" xfId="0" applyFont="1" applyNumberFormat="1"/>
    <xf borderId="0" fillId="2" fontId="3" numFmtId="0" xfId="0" applyAlignment="1" applyFont="1">
      <alignment shrinkToFit="0" vertical="bottom" wrapText="1"/>
    </xf>
    <xf borderId="0" fillId="2" fontId="1" numFmtId="0" xfId="0" applyAlignment="1" applyFont="1">
      <alignment vertical="bottom"/>
    </xf>
    <xf borderId="2" fillId="2" fontId="2" numFmtId="0" xfId="0" applyBorder="1" applyFont="1"/>
    <xf borderId="2" fillId="2" fontId="2" numFmtId="164" xfId="0" applyBorder="1" applyFont="1" applyNumberFormat="1"/>
    <xf borderId="3" fillId="2" fontId="2" numFmtId="0" xfId="0" applyBorder="1" applyFont="1"/>
    <xf borderId="0" fillId="3" fontId="1" numFmtId="164" xfId="0" applyFill="1" applyFont="1" applyNumberFormat="1"/>
    <xf borderId="1" fillId="3" fontId="1" numFmtId="0" xfId="0" applyBorder="1" applyFont="1"/>
    <xf borderId="0" fillId="3" fontId="1" numFmtId="0" xfId="0" applyFont="1"/>
    <xf borderId="0" fillId="3" fontId="4" numFmtId="0" xfId="0" applyAlignment="1" applyFont="1">
      <alignment horizontal="center" shrinkToFit="0" wrapText="1"/>
    </xf>
    <xf borderId="0" fillId="4" fontId="5" numFmtId="0" xfId="0" applyAlignment="1" applyFill="1" applyFont="1">
      <alignment horizontal="center"/>
    </xf>
    <xf borderId="0" fillId="4" fontId="6" numFmtId="3" xfId="0" applyAlignment="1" applyFont="1" applyNumberFormat="1">
      <alignment horizontal="center" shrinkToFit="0" vertical="center" wrapText="1"/>
    </xf>
    <xf borderId="0" fillId="4" fontId="1" numFmtId="0" xfId="0" applyAlignment="1" applyFont="1">
      <alignment shrinkToFit="0" vertical="center" wrapText="1"/>
    </xf>
    <xf borderId="0" fillId="4" fontId="1" numFmtId="0" xfId="0" applyFont="1"/>
    <xf borderId="0" fillId="3" fontId="7" numFmtId="0" xfId="0" applyAlignment="1" applyFont="1">
      <alignment horizontal="right" shrinkToFit="0" vertical="center" wrapText="1"/>
    </xf>
    <xf borderId="0" fillId="3" fontId="1" numFmtId="0" xfId="0" applyAlignment="1" applyFont="1">
      <alignment horizontal="left"/>
    </xf>
    <xf borderId="4" fillId="4" fontId="1" numFmtId="0" xfId="0" applyAlignment="1" applyBorder="1" applyFont="1">
      <alignment horizontal="center" vertical="center"/>
    </xf>
    <xf borderId="5" fillId="0" fontId="8" numFmtId="0" xfId="0" applyBorder="1" applyFont="1"/>
    <xf borderId="0" fillId="3" fontId="1" numFmtId="165" xfId="0" applyFont="1" applyNumberFormat="1"/>
    <xf borderId="0" fillId="4" fontId="1" numFmtId="165" xfId="0" applyAlignment="1" applyFont="1" applyNumberFormat="1">
      <alignment shrinkToFit="0" vertical="center" wrapText="1"/>
    </xf>
    <xf borderId="0" fillId="4" fontId="1" numFmtId="165" xfId="0" applyFont="1" applyNumberFormat="1"/>
    <xf borderId="1" fillId="3" fontId="1" numFmtId="165" xfId="0" applyBorder="1" applyFont="1" applyNumberFormat="1"/>
    <xf borderId="0" fillId="3" fontId="1" numFmtId="165" xfId="0" applyAlignment="1" applyFont="1" applyNumberFormat="1">
      <alignment horizontal="left"/>
    </xf>
    <xf borderId="4" fillId="4" fontId="1" numFmtId="3" xfId="0" applyAlignment="1" applyBorder="1" applyFont="1" applyNumberFormat="1">
      <alignment horizontal="center" vertical="center"/>
    </xf>
    <xf borderId="0" fillId="0" fontId="1" numFmtId="165" xfId="0" applyFont="1" applyNumberFormat="1"/>
    <xf borderId="0" fillId="3" fontId="1" numFmtId="0" xfId="0" applyAlignment="1" applyFont="1">
      <alignment shrinkToFit="0" vertical="center" wrapText="1"/>
    </xf>
    <xf borderId="0" fillId="4" fontId="9" numFmtId="0" xfId="0" applyAlignment="1" applyFont="1">
      <alignment shrinkToFit="0" vertical="center" wrapText="1"/>
    </xf>
    <xf borderId="4" fillId="4" fontId="1" numFmtId="10" xfId="0" applyAlignment="1" applyBorder="1" applyFont="1" applyNumberFormat="1">
      <alignment horizontal="center" vertical="center"/>
    </xf>
    <xf borderId="2" fillId="3" fontId="1" numFmtId="0" xfId="0" applyBorder="1" applyFont="1"/>
    <xf borderId="3" fillId="3" fontId="1" numFmtId="0" xfId="0" applyBorder="1" applyFont="1"/>
    <xf borderId="0" fillId="4" fontId="1" numFmtId="0" xfId="0" applyAlignment="1" applyFont="1">
      <alignment horizontal="center" vertical="center"/>
    </xf>
    <xf borderId="0" fillId="4" fontId="1" numFmtId="0" xfId="0" applyAlignment="1" applyFont="1">
      <alignment horizontal="center" shrinkToFit="0" wrapText="1"/>
    </xf>
    <xf borderId="6" fillId="4" fontId="1" numFmtId="0" xfId="0" applyAlignment="1" applyBorder="1" applyFont="1">
      <alignment horizontal="left" shrinkToFit="0" wrapText="1"/>
    </xf>
    <xf borderId="7" fillId="0" fontId="8" numFmtId="0" xfId="0" applyBorder="1" applyFont="1"/>
    <xf borderId="0" fillId="0" fontId="10" numFmtId="0" xfId="0" applyFont="1"/>
    <xf borderId="0" fillId="2" fontId="11" numFmtId="0" xfId="0" applyAlignment="1" applyFont="1">
      <alignment shrinkToFit="0" vertical="center" wrapText="1"/>
    </xf>
    <xf borderId="0" fillId="2" fontId="12" numFmtId="0" xfId="0" applyAlignment="1" applyFont="1">
      <alignment shrinkToFit="0" vertical="center" wrapText="1"/>
    </xf>
    <xf borderId="1" fillId="2" fontId="11" numFmtId="0" xfId="0" applyAlignment="1" applyBorder="1" applyFont="1">
      <alignment shrinkToFit="0" vertical="center" wrapText="1"/>
    </xf>
    <xf borderId="0" fillId="3" fontId="7" numFmtId="165" xfId="0" applyAlignment="1" applyFont="1" applyNumberFormat="1">
      <alignment horizontal="right" shrinkToFit="0" vertical="center" wrapText="1"/>
    </xf>
    <xf borderId="0" fillId="3" fontId="4" numFmtId="0" xfId="0" applyFont="1"/>
    <xf borderId="8" fillId="4" fontId="4" numFmtId="166" xfId="0" applyAlignment="1" applyBorder="1" applyFont="1" applyNumberFormat="1">
      <alignment horizontal="center" vertical="center"/>
    </xf>
    <xf borderId="0" fillId="3" fontId="9" numFmtId="0" xfId="0" applyAlignment="1" applyFont="1">
      <alignment shrinkToFit="0" vertical="center" wrapText="1"/>
    </xf>
    <xf borderId="2" fillId="2" fontId="11" numFmtId="0" xfId="0" applyAlignment="1" applyBorder="1" applyFont="1">
      <alignment shrinkToFit="0" vertical="center" wrapText="1"/>
    </xf>
    <xf borderId="3" fillId="2" fontId="11" numFmtId="0" xfId="0" applyAlignment="1" applyBorder="1" applyFont="1">
      <alignment shrinkToFit="0" vertical="center" wrapText="1"/>
    </xf>
    <xf borderId="0" fillId="0" fontId="1" numFmtId="0" xfId="0" applyAlignment="1" applyFont="1">
      <alignment shrinkToFit="0" wrapText="1"/>
    </xf>
    <xf borderId="0" fillId="2" fontId="2" numFmtId="0" xfId="0" applyAlignment="1" applyFont="1">
      <alignment horizontal="center" shrinkToFit="0" vertical="center" wrapText="1"/>
    </xf>
    <xf borderId="0" fillId="5" fontId="13" numFmtId="0" xfId="0" applyAlignment="1" applyFill="1" applyFont="1">
      <alignment shrinkToFit="0" vertical="bottom" wrapText="1"/>
    </xf>
    <xf borderId="0" fillId="5" fontId="13" numFmtId="164" xfId="0" applyAlignment="1" applyFont="1" applyNumberFormat="1">
      <alignment horizontal="right" shrinkToFit="0" vertical="bottom" wrapText="1"/>
    </xf>
    <xf borderId="0" fillId="3" fontId="14" numFmtId="0" xfId="0" applyAlignment="1" applyFont="1">
      <alignment shrinkToFit="0" vertical="bottom" wrapText="1"/>
    </xf>
    <xf borderId="9" fillId="0" fontId="6" numFmtId="164" xfId="0" applyAlignment="1" applyBorder="1" applyFont="1" applyNumberFormat="1">
      <alignment horizontal="center" vertical="bottom"/>
    </xf>
    <xf borderId="10" fillId="0" fontId="8" numFmtId="0" xfId="0" applyBorder="1" applyFont="1"/>
    <xf borderId="0" fillId="0" fontId="6" numFmtId="0" xfId="0" applyAlignment="1" applyFont="1">
      <alignment horizontal="center" vertical="bottom"/>
    </xf>
    <xf borderId="11" fillId="0" fontId="6" numFmtId="164" xfId="0" applyAlignment="1" applyBorder="1" applyFont="1" applyNumberFormat="1">
      <alignment horizontal="center" vertical="bottom"/>
    </xf>
    <xf borderId="0" fillId="0" fontId="6" numFmtId="164" xfId="0" applyAlignment="1" applyFont="1" applyNumberFormat="1">
      <alignment horizontal="center" vertical="bottom"/>
    </xf>
    <xf borderId="0" fillId="6" fontId="15" numFmtId="0" xfId="0" applyAlignment="1" applyFill="1" applyFont="1">
      <alignment shrinkToFit="0" vertical="bottom" wrapText="1"/>
    </xf>
    <xf borderId="0" fillId="6" fontId="15" numFmtId="164" xfId="0" applyAlignment="1" applyFont="1" applyNumberFormat="1">
      <alignment shrinkToFit="0" vertical="bottom" wrapText="1"/>
    </xf>
    <xf borderId="0" fillId="6" fontId="15" numFmtId="3" xfId="0" applyAlignment="1" applyFont="1" applyNumberFormat="1">
      <alignment shrinkToFit="0" vertical="bottom" wrapText="1"/>
    </xf>
    <xf borderId="10" fillId="6" fontId="15" numFmtId="164" xfId="0" applyAlignment="1" applyBorder="1" applyFont="1" applyNumberFormat="1">
      <alignment shrinkToFit="0" vertical="bottom" wrapText="1"/>
    </xf>
    <xf borderId="0" fillId="0" fontId="15" numFmtId="164" xfId="0" applyAlignment="1" applyFont="1" applyNumberFormat="1">
      <alignment shrinkToFit="0" vertical="bottom" wrapText="1"/>
    </xf>
    <xf borderId="0" fillId="0" fontId="15" numFmtId="3" xfId="0" applyAlignment="1" applyFont="1" applyNumberFormat="1">
      <alignment shrinkToFit="0" vertical="bottom" wrapText="1"/>
    </xf>
    <xf borderId="10" fillId="0" fontId="15" numFmtId="164" xfId="0" applyAlignment="1" applyBorder="1" applyFont="1" applyNumberFormat="1">
      <alignment shrinkToFit="0" vertical="bottom" wrapText="1"/>
    </xf>
    <xf borderId="0" fillId="0" fontId="15" numFmtId="0" xfId="0" applyAlignment="1" applyFont="1">
      <alignment shrinkToFit="0" vertical="bottom" wrapText="1"/>
    </xf>
    <xf borderId="0" fillId="0" fontId="15" numFmtId="167" xfId="0" applyAlignment="1" applyFont="1" applyNumberFormat="1">
      <alignment shrinkToFit="0" vertical="bottom" wrapText="1"/>
    </xf>
    <xf borderId="0" fillId="0" fontId="1" numFmtId="164" xfId="0" applyAlignment="1" applyFont="1" applyNumberFormat="1">
      <alignment shrinkToFit="0" vertical="bottom" wrapText="1"/>
    </xf>
    <xf borderId="0" fillId="2" fontId="16" numFmtId="0" xfId="0" applyFont="1"/>
    <xf borderId="0" fillId="2" fontId="17" numFmtId="0" xfId="0" applyFont="1"/>
    <xf borderId="0" fillId="2" fontId="18" numFmtId="3" xfId="0" applyAlignment="1" applyFont="1" applyNumberFormat="1">
      <alignment shrinkToFit="0" wrapText="1"/>
    </xf>
    <xf borderId="0" fillId="2" fontId="18" numFmtId="164" xfId="0" applyFont="1" applyNumberFormat="1"/>
    <xf borderId="0" fillId="2" fontId="18" numFmtId="3" xfId="0" applyFont="1" applyNumberFormat="1"/>
    <xf borderId="0" fillId="2" fontId="18" numFmtId="0" xfId="0" applyFont="1"/>
    <xf borderId="0" fillId="2" fontId="1" numFmtId="164" xfId="0" applyAlignment="1" applyFont="1" applyNumberFormat="1">
      <alignment vertical="bottom"/>
    </xf>
    <xf borderId="0" fillId="2" fontId="19" numFmtId="164" xfId="0" applyAlignment="1" applyFont="1" applyNumberFormat="1">
      <alignment horizontal="right" vertical="bottom"/>
    </xf>
    <xf borderId="0" fillId="2" fontId="18" numFmtId="167" xfId="0" applyFont="1" applyNumberFormat="1"/>
    <xf borderId="0" fillId="3" fontId="7" numFmtId="3" xfId="0" applyAlignment="1" applyFont="1" applyNumberFormat="1">
      <alignment shrinkToFit="0" wrapText="1"/>
    </xf>
    <xf borderId="0" fillId="3" fontId="7" numFmtId="0" xfId="0" applyAlignment="1" applyFont="1">
      <alignment shrinkToFit="0" wrapText="1"/>
    </xf>
    <xf borderId="0" fillId="3" fontId="7" numFmtId="164" xfId="0" applyFont="1" applyNumberFormat="1"/>
    <xf borderId="0" fillId="3" fontId="7" numFmtId="3" xfId="0" applyFont="1" applyNumberFormat="1"/>
    <xf borderId="12" fillId="0" fontId="7" numFmtId="164" xfId="0" applyBorder="1" applyFont="1" applyNumberFormat="1"/>
    <xf borderId="12" fillId="0" fontId="20" numFmtId="164" xfId="0" applyBorder="1" applyFont="1" applyNumberFormat="1"/>
    <xf borderId="0" fillId="3" fontId="7" numFmtId="0" xfId="0" applyFont="1"/>
    <xf borderId="0" fillId="3" fontId="1" numFmtId="164" xfId="0" applyAlignment="1" applyFont="1" applyNumberFormat="1">
      <alignment vertical="bottom"/>
    </xf>
    <xf borderId="0" fillId="0" fontId="1" numFmtId="164" xfId="0" applyAlignment="1" applyFont="1" applyNumberFormat="1">
      <alignment horizontal="right" vertical="bottom"/>
    </xf>
    <xf borderId="0" fillId="0" fontId="20" numFmtId="164" xfId="0" applyFont="1" applyNumberFormat="1"/>
    <xf borderId="0" fillId="3" fontId="7" numFmtId="167" xfId="0" applyFont="1" applyNumberFormat="1"/>
    <xf borderId="0" fillId="0" fontId="7" numFmtId="164" xfId="0" applyFont="1" applyNumberFormat="1"/>
    <xf borderId="0" fillId="0" fontId="7" numFmtId="0" xfId="0" applyFont="1"/>
    <xf borderId="0" fillId="0" fontId="21" numFmtId="164" xfId="0" applyFont="1" applyNumberFormat="1"/>
    <xf borderId="0" fillId="3" fontId="1" numFmtId="164" xfId="0" applyAlignment="1" applyFont="1" applyNumberFormat="1">
      <alignment horizontal="right" vertical="bottom"/>
    </xf>
    <xf borderId="12" fillId="4" fontId="7" numFmtId="164" xfId="0" applyBorder="1" applyFont="1" applyNumberFormat="1"/>
    <xf borderId="13" fillId="3" fontId="1" numFmtId="164" xfId="0" applyAlignment="1" applyBorder="1" applyFont="1" applyNumberFormat="1">
      <alignment vertical="bottom"/>
    </xf>
    <xf borderId="13" fillId="6" fontId="1" numFmtId="164" xfId="0" applyAlignment="1" applyBorder="1" applyFont="1" applyNumberFormat="1">
      <alignment horizontal="right" vertical="bottom"/>
    </xf>
    <xf borderId="0" fillId="4" fontId="7" numFmtId="164" xfId="0" applyFont="1" applyNumberFormat="1"/>
    <xf borderId="12" fillId="4" fontId="20" numFmtId="164" xfId="0" applyBorder="1" applyFont="1" applyNumberFormat="1"/>
    <xf borderId="0" fillId="4" fontId="20" numFmtId="164" xfId="0" applyFont="1" applyNumberFormat="1"/>
    <xf borderId="14" fillId="2" fontId="16" numFmtId="0" xfId="0" applyAlignment="1" applyBorder="1" applyFont="1">
      <alignment shrinkToFit="0" wrapText="1"/>
    </xf>
    <xf borderId="14" fillId="2" fontId="17" numFmtId="0" xfId="0" applyBorder="1" applyFont="1"/>
    <xf borderId="14" fillId="2" fontId="18" numFmtId="3" xfId="0" applyAlignment="1" applyBorder="1" applyFont="1" applyNumberFormat="1">
      <alignment shrinkToFit="0" wrapText="1"/>
    </xf>
    <xf borderId="14" fillId="2" fontId="18" numFmtId="164" xfId="0" applyBorder="1" applyFont="1" applyNumberFormat="1"/>
    <xf borderId="14" fillId="2" fontId="18" numFmtId="3" xfId="0" applyBorder="1" applyFont="1" applyNumberFormat="1"/>
    <xf borderId="14" fillId="2" fontId="18" numFmtId="0" xfId="0" applyBorder="1" applyFont="1"/>
    <xf borderId="13" fillId="2" fontId="1" numFmtId="164" xfId="0" applyAlignment="1" applyBorder="1" applyFont="1" applyNumberFormat="1">
      <alignment vertical="bottom"/>
    </xf>
    <xf borderId="13" fillId="2" fontId="19" numFmtId="164" xfId="0" applyAlignment="1" applyBorder="1" applyFont="1" applyNumberFormat="1">
      <alignment horizontal="right" vertical="bottom"/>
    </xf>
    <xf borderId="14" fillId="2" fontId="18" numFmtId="167" xfId="0" applyBorder="1" applyFont="1" applyNumberFormat="1"/>
    <xf borderId="12" fillId="0" fontId="21" numFmtId="164" xfId="0" applyBorder="1" applyFont="1" applyNumberFormat="1"/>
    <xf borderId="0" fillId="0" fontId="15" numFmtId="164" xfId="0" applyAlignment="1" applyFont="1" applyNumberFormat="1">
      <alignment horizontal="right" vertical="bottom"/>
    </xf>
    <xf borderId="13" fillId="0" fontId="1" numFmtId="164" xfId="0" applyAlignment="1" applyBorder="1" applyFont="1" applyNumberFormat="1">
      <alignment horizontal="right" vertical="bottom"/>
    </xf>
    <xf borderId="14" fillId="2" fontId="18" numFmtId="0" xfId="0" applyAlignment="1" applyBorder="1" applyFont="1">
      <alignment shrinkToFit="0" wrapText="1"/>
    </xf>
    <xf borderId="0" fillId="3" fontId="7" numFmtId="0" xfId="0" applyAlignment="1" applyFont="1">
      <alignment shrinkToFit="0" vertical="bottom" wrapText="1"/>
    </xf>
    <xf borderId="0" fillId="3" fontId="7" numFmtId="0" xfId="0" applyAlignment="1" applyFont="1">
      <alignment vertical="bottom"/>
    </xf>
    <xf borderId="0" fillId="3" fontId="7" numFmtId="164" xfId="0" applyAlignment="1" applyFont="1" applyNumberFormat="1">
      <alignment horizontal="right" vertical="bottom"/>
    </xf>
    <xf borderId="0" fillId="3" fontId="7" numFmtId="3" xfId="0" applyAlignment="1" applyFont="1" applyNumberFormat="1">
      <alignment horizontal="right" vertical="bottom"/>
    </xf>
    <xf borderId="12" fillId="0" fontId="7" numFmtId="164" xfId="0" applyAlignment="1" applyBorder="1" applyFont="1" applyNumberFormat="1">
      <alignment horizontal="right" vertical="bottom"/>
    </xf>
    <xf borderId="12" fillId="0" fontId="22" numFmtId="164" xfId="0" applyAlignment="1" applyBorder="1" applyFont="1" applyNumberFormat="1">
      <alignment horizontal="right" vertical="bottom"/>
    </xf>
    <xf borderId="0" fillId="0" fontId="22" numFmtId="164" xfId="0" applyAlignment="1" applyFont="1" applyNumberFormat="1">
      <alignment horizontal="right" vertical="bottom"/>
    </xf>
    <xf borderId="0" fillId="3" fontId="7" numFmtId="167" xfId="0" applyAlignment="1" applyFont="1" applyNumberFormat="1">
      <alignment vertical="bottom"/>
    </xf>
    <xf borderId="0" fillId="3" fontId="15" numFmtId="164" xfId="0" applyAlignment="1" applyFont="1" applyNumberFormat="1">
      <alignment horizontal="right" vertical="bottom"/>
    </xf>
    <xf borderId="14" fillId="2" fontId="18" numFmtId="3" xfId="0" applyAlignment="1" applyBorder="1" applyFont="1" applyNumberFormat="1">
      <alignment horizontal="right" vertical="bottom"/>
    </xf>
    <xf borderId="0" fillId="3" fontId="7" numFmtId="164" xfId="0" applyAlignment="1" applyFont="1" applyNumberFormat="1">
      <alignment vertical="bottom"/>
    </xf>
    <xf borderId="15" fillId="2" fontId="16" numFmtId="0" xfId="0" applyAlignment="1" applyBorder="1" applyFont="1">
      <alignment shrinkToFit="0" wrapText="1"/>
    </xf>
    <xf borderId="16" fillId="0" fontId="8" numFmtId="0" xfId="0" applyBorder="1" applyFont="1"/>
    <xf borderId="17" fillId="0" fontId="8" numFmtId="0" xfId="0" applyBorder="1" applyFont="1"/>
    <xf borderId="0" fillId="2" fontId="16" numFmtId="0" xfId="0" applyAlignment="1" applyFont="1">
      <alignment shrinkToFit="0" wrapText="1"/>
    </xf>
    <xf borderId="18" fillId="0" fontId="8" numFmtId="0" xfId="0" applyBorder="1" applyFont="1"/>
    <xf borderId="19" fillId="0" fontId="8" numFmtId="0" xfId="0" applyBorder="1" applyFont="1"/>
    <xf borderId="20" fillId="0" fontId="8" numFmtId="0" xfId="0" applyBorder="1" applyFont="1"/>
    <xf borderId="0" fillId="7" fontId="23" numFmtId="0" xfId="0" applyAlignment="1" applyFill="1" applyFont="1">
      <alignment shrinkToFit="0" vertical="bottom" wrapText="1"/>
    </xf>
    <xf borderId="0" fillId="7" fontId="23" numFmtId="164" xfId="0" applyAlignment="1" applyFont="1" applyNumberFormat="1">
      <alignment horizontal="right" shrinkToFit="0" vertical="bottom" wrapText="1"/>
    </xf>
    <xf borderId="21" fillId="2" fontId="16" numFmtId="0" xfId="0" applyBorder="1" applyFont="1"/>
    <xf borderId="21" fillId="2" fontId="17" numFmtId="0" xfId="0" applyBorder="1" applyFont="1"/>
    <xf borderId="21" fillId="2" fontId="18" numFmtId="3" xfId="0" applyAlignment="1" applyBorder="1" applyFont="1" applyNumberFormat="1">
      <alignment shrinkToFit="0" wrapText="1"/>
    </xf>
    <xf borderId="21" fillId="2" fontId="18" numFmtId="164" xfId="0" applyBorder="1" applyFont="1" applyNumberFormat="1"/>
    <xf borderId="21" fillId="2" fontId="18" numFmtId="3" xfId="0" applyBorder="1" applyFont="1" applyNumberFormat="1"/>
    <xf borderId="21" fillId="2" fontId="18" numFmtId="0" xfId="0" applyBorder="1" applyFont="1"/>
    <xf borderId="22" fillId="2" fontId="1" numFmtId="164" xfId="0" applyAlignment="1" applyBorder="1" applyFont="1" applyNumberFormat="1">
      <alignment vertical="bottom"/>
    </xf>
    <xf borderId="22" fillId="2" fontId="19" numFmtId="164" xfId="0" applyAlignment="1" applyBorder="1" applyFont="1" applyNumberFormat="1">
      <alignment horizontal="right" vertical="bottom"/>
    </xf>
    <xf borderId="21" fillId="2" fontId="18" numFmtId="167" xfId="0" applyBorder="1" applyFont="1" applyNumberFormat="1"/>
    <xf borderId="23" fillId="0" fontId="7" numFmtId="164" xfId="0" applyBorder="1" applyFont="1" applyNumberFormat="1"/>
    <xf borderId="23" fillId="6" fontId="20" numFmtId="164" xfId="0" applyBorder="1" applyFont="1" applyNumberFormat="1"/>
    <xf borderId="23" fillId="0" fontId="21" numFmtId="164" xfId="0" applyBorder="1" applyFont="1" applyNumberFormat="1"/>
    <xf borderId="0" fillId="3" fontId="7" numFmtId="3" xfId="0" applyAlignment="1" applyFont="1" applyNumberFormat="1">
      <alignment shrinkToFit="0" vertical="bottom" wrapText="1"/>
    </xf>
    <xf borderId="23" fillId="0" fontId="7" numFmtId="164" xfId="0" applyAlignment="1" applyBorder="1" applyFont="1" applyNumberFormat="1">
      <alignment horizontal="right" vertical="bottom"/>
    </xf>
    <xf borderId="23" fillId="0" fontId="1" numFmtId="164" xfId="0" applyAlignment="1" applyBorder="1" applyFont="1" applyNumberFormat="1">
      <alignment horizontal="right" vertical="bottom"/>
    </xf>
    <xf borderId="0" fillId="3" fontId="7" numFmtId="0" xfId="0" applyAlignment="1" applyFont="1">
      <alignment horizontal="right" vertical="bottom"/>
    </xf>
    <xf borderId="0" fillId="0" fontId="7" numFmtId="164" xfId="0" applyAlignment="1" applyFont="1" applyNumberFormat="1">
      <alignment horizontal="right" vertical="bottom"/>
    </xf>
    <xf borderId="23" fillId="0" fontId="20" numFmtId="164" xfId="0" applyBorder="1" applyFont="1" applyNumberFormat="1"/>
    <xf borderId="23" fillId="4" fontId="1" numFmtId="164" xfId="0" applyAlignment="1" applyBorder="1" applyFont="1" applyNumberFormat="1">
      <alignment horizontal="right" vertical="bottom"/>
    </xf>
    <xf borderId="23" fillId="4" fontId="7" numFmtId="164" xfId="0" applyBorder="1" applyFont="1" applyNumberFormat="1"/>
    <xf borderId="23" fillId="4" fontId="20" numFmtId="164" xfId="0" applyBorder="1" applyFont="1" applyNumberFormat="1"/>
    <xf borderId="14" fillId="2" fontId="24" numFmtId="0" xfId="0" applyBorder="1" applyFont="1"/>
    <xf borderId="0" fillId="3" fontId="7" numFmtId="168" xfId="0" applyFont="1" applyNumberFormat="1"/>
    <xf borderId="23" fillId="0" fontId="15" numFmtId="164" xfId="0" applyAlignment="1" applyBorder="1" applyFont="1" applyNumberFormat="1">
      <alignment horizontal="right" vertical="bottom"/>
    </xf>
    <xf borderId="23" fillId="0" fontId="22" numFmtId="164" xfId="0" applyAlignment="1" applyBorder="1" applyFont="1" applyNumberFormat="1">
      <alignment horizontal="right" vertical="bottom"/>
    </xf>
    <xf borderId="24" fillId="3" fontId="7" numFmtId="0" xfId="0" applyAlignment="1" applyBorder="1" applyFont="1">
      <alignment shrinkToFit="0" wrapText="1"/>
    </xf>
    <xf borderId="24" fillId="3" fontId="7" numFmtId="0" xfId="0" applyBorder="1" applyFont="1"/>
    <xf borderId="24" fillId="3" fontId="7" numFmtId="164" xfId="0" applyBorder="1" applyFont="1" applyNumberFormat="1"/>
    <xf borderId="24" fillId="3" fontId="7" numFmtId="3" xfId="0" applyBorder="1" applyFont="1" applyNumberFormat="1"/>
    <xf borderId="24" fillId="3" fontId="7" numFmtId="3" xfId="0" applyAlignment="1" applyBorder="1" applyFont="1" applyNumberFormat="1">
      <alignment horizontal="right" vertical="bottom"/>
    </xf>
    <xf borderId="24" fillId="0" fontId="7" numFmtId="164" xfId="0" applyBorder="1" applyFont="1" applyNumberFormat="1"/>
    <xf borderId="25" fillId="0" fontId="7" numFmtId="164" xfId="0" applyBorder="1" applyFont="1" applyNumberFormat="1"/>
    <xf borderId="23" fillId="4" fontId="15" numFmtId="164" xfId="0" applyAlignment="1" applyBorder="1" applyFont="1" applyNumberFormat="1">
      <alignment horizontal="right" vertical="bottom"/>
    </xf>
    <xf borderId="23" fillId="3" fontId="7" numFmtId="164" xfId="0" applyBorder="1" applyFont="1" applyNumberFormat="1"/>
    <xf borderId="0" fillId="8" fontId="23" numFmtId="0" xfId="0" applyAlignment="1" applyFill="1" applyFont="1">
      <alignment shrinkToFit="0" vertical="bottom" wrapText="1"/>
    </xf>
    <xf borderId="0" fillId="8" fontId="23" numFmtId="164" xfId="0" applyAlignment="1" applyFont="1" applyNumberFormat="1">
      <alignment horizontal="right" shrinkToFit="0" vertical="bottom" wrapText="1"/>
    </xf>
    <xf borderId="26" fillId="2" fontId="18" numFmtId="164" xfId="0" applyBorder="1" applyFont="1" applyNumberFormat="1"/>
    <xf borderId="23" fillId="2" fontId="18" numFmtId="164" xfId="0" applyBorder="1" applyFont="1" applyNumberFormat="1"/>
    <xf borderId="27" fillId="2" fontId="18" numFmtId="164" xfId="0" applyBorder="1" applyFont="1" applyNumberFormat="1"/>
    <xf borderId="26" fillId="3" fontId="7" numFmtId="164" xfId="0" applyBorder="1" applyFont="1" applyNumberFormat="1"/>
    <xf borderId="27" fillId="0" fontId="21" numFmtId="164" xfId="0" applyBorder="1" applyFont="1" applyNumberFormat="1"/>
    <xf borderId="27" fillId="0" fontId="20" numFmtId="164" xfId="0" applyBorder="1" applyFont="1" applyNumberFormat="1"/>
    <xf borderId="0" fillId="2" fontId="24" numFmtId="0" xfId="0" applyFont="1"/>
    <xf borderId="0" fillId="2" fontId="18" numFmtId="0" xfId="0" applyAlignment="1" applyFont="1">
      <alignment shrinkToFit="0" wrapText="1"/>
    </xf>
    <xf borderId="0" fillId="6" fontId="7" numFmtId="164" xfId="0" applyAlignment="1" applyFont="1" applyNumberFormat="1">
      <alignment horizontal="right" vertical="bottom"/>
    </xf>
    <xf borderId="26" fillId="3" fontId="7" numFmtId="164" xfId="0" applyAlignment="1" applyBorder="1" applyFont="1" applyNumberFormat="1">
      <alignment horizontal="right" vertical="bottom"/>
    </xf>
    <xf borderId="27" fillId="0" fontId="7" numFmtId="164" xfId="0" applyAlignment="1" applyBorder="1" applyFont="1" applyNumberFormat="1">
      <alignment horizontal="right" vertical="bottom"/>
    </xf>
    <xf borderId="27" fillId="0" fontId="7" numFmtId="164" xfId="0" applyBorder="1" applyFont="1" applyNumberFormat="1"/>
    <xf borderId="0" fillId="3" fontId="7" numFmtId="168" xfId="0" applyAlignment="1" applyFont="1" applyNumberFormat="1">
      <alignment vertical="bottom"/>
    </xf>
    <xf borderId="27" fillId="0" fontId="22" numFmtId="164" xfId="0" applyAlignment="1" applyBorder="1" applyFont="1" applyNumberFormat="1">
      <alignment horizontal="right" vertical="bottom"/>
    </xf>
    <xf borderId="0" fillId="2" fontId="18" numFmtId="3" xfId="0" applyAlignment="1" applyFont="1" applyNumberFormat="1">
      <alignment horizontal="right" vertical="bottom"/>
    </xf>
    <xf borderId="26" fillId="3" fontId="7" numFmtId="164" xfId="0" applyAlignment="1" applyBorder="1" applyFont="1" applyNumberFormat="1">
      <alignment vertical="bottom"/>
    </xf>
    <xf borderId="0" fillId="6" fontId="20" numFmtId="164" xfId="0" applyFont="1" applyNumberFormat="1"/>
    <xf borderId="28" fillId="2" fontId="25" numFmtId="165" xfId="0" applyAlignment="1" applyBorder="1" applyFont="1" applyNumberFormat="1">
      <alignment horizontal="left" vertical="center"/>
    </xf>
    <xf borderId="29" fillId="2" fontId="25" numFmtId="165" xfId="0" applyAlignment="1" applyBorder="1" applyFont="1" applyNumberFormat="1">
      <alignment horizontal="left" vertical="center"/>
    </xf>
    <xf borderId="30" fillId="2" fontId="25" numFmtId="165" xfId="0" applyAlignment="1" applyBorder="1" applyFont="1" applyNumberFormat="1">
      <alignment horizontal="left" vertical="center"/>
    </xf>
    <xf borderId="19" fillId="2" fontId="25" numFmtId="165" xfId="0" applyAlignment="1" applyBorder="1" applyFont="1" applyNumberFormat="1">
      <alignment horizontal="center" vertical="center"/>
    </xf>
    <xf borderId="31" fillId="0" fontId="1" numFmtId="165" xfId="0" applyBorder="1" applyFont="1" applyNumberFormat="1"/>
    <xf borderId="31" fillId="0" fontId="1" numFmtId="164" xfId="0" applyBorder="1" applyFont="1" applyNumberFormat="1"/>
    <xf borderId="31" fillId="0" fontId="26" numFmtId="164" xfId="0" applyBorder="1" applyFont="1" applyNumberFormat="1"/>
    <xf borderId="0" fillId="0" fontId="26" numFmtId="164" xfId="0" applyFont="1" applyNumberFormat="1"/>
    <xf borderId="32" fillId="0" fontId="1" numFmtId="165" xfId="0" applyBorder="1" applyFont="1" applyNumberFormat="1"/>
    <xf borderId="33" fillId="0" fontId="27" numFmtId="165" xfId="0" applyBorder="1" applyFont="1" applyNumberFormat="1"/>
    <xf borderId="34" fillId="0" fontId="8" numFmtId="0" xfId="0" applyBorder="1" applyFont="1"/>
    <xf borderId="35" fillId="0" fontId="8" numFmtId="0" xfId="0" applyBorder="1" applyFont="1"/>
    <xf borderId="32" fillId="0" fontId="26" numFmtId="164" xfId="0" applyBorder="1" applyFont="1" applyNumberFormat="1"/>
    <xf borderId="33" fillId="0" fontId="5" numFmtId="0" xfId="0" applyBorder="1" applyFont="1"/>
    <xf borderId="36" fillId="0" fontId="1" numFmtId="165" xfId="0" applyBorder="1" applyFont="1" applyNumberFormat="1"/>
    <xf borderId="36" fillId="6" fontId="28" numFmtId="164" xfId="0" applyBorder="1" applyFont="1" applyNumberFormat="1"/>
    <xf borderId="36" fillId="0" fontId="7" numFmtId="164" xfId="0" applyAlignment="1" applyBorder="1" applyFont="1" applyNumberFormat="1">
      <alignment vertical="bottom"/>
    </xf>
    <xf borderId="36" fillId="0" fontId="1" numFmtId="164" xfId="0" applyBorder="1" applyFont="1" applyNumberFormat="1"/>
    <xf borderId="32" fillId="0" fontId="1" numFmtId="164" xfId="0" applyBorder="1" applyFont="1" applyNumberFormat="1"/>
    <xf borderId="36" fillId="0" fontId="1" numFmtId="0" xfId="0" applyBorder="1" applyFont="1"/>
    <xf borderId="36" fillId="0" fontId="14" numFmtId="164" xfId="0" applyBorder="1" applyFont="1" applyNumberFormat="1"/>
    <xf borderId="33" fillId="0" fontId="1" numFmtId="165" xfId="0" applyBorder="1" applyFont="1" applyNumberFormat="1"/>
    <xf borderId="0" fillId="3" fontId="28" numFmtId="164" xfId="0" applyFont="1" applyNumberFormat="1"/>
    <xf borderId="1" fillId="3" fontId="1" numFmtId="164" xfId="0" applyBorder="1" applyFont="1" applyNumberFormat="1"/>
    <xf borderId="34" fillId="0" fontId="1" numFmtId="164" xfId="0" applyBorder="1" applyFont="1" applyNumberFormat="1"/>
    <xf borderId="37" fillId="3" fontId="1" numFmtId="164" xfId="0" applyBorder="1" applyFont="1" applyNumberFormat="1"/>
    <xf borderId="37" fillId="3" fontId="1" numFmtId="0" xfId="0" applyBorder="1" applyFont="1"/>
    <xf borderId="37" fillId="3" fontId="14" numFmtId="164" xfId="0" applyBorder="1" applyFont="1" applyNumberFormat="1"/>
    <xf borderId="38" fillId="3" fontId="14" numFmtId="164" xfId="0" applyBorder="1" applyFont="1" applyNumberFormat="1"/>
    <xf borderId="35" fillId="0" fontId="26" numFmtId="164" xfId="0" applyBorder="1" applyFont="1" applyNumberFormat="1"/>
    <xf borderId="39" fillId="3" fontId="14" numFmtId="164" xfId="0" applyBorder="1" applyFont="1" applyNumberFormat="1"/>
    <xf borderId="0" fillId="4" fontId="29" numFmtId="165" xfId="0" applyAlignment="1" applyFont="1" applyNumberFormat="1">
      <alignment horizontal="center"/>
    </xf>
    <xf borderId="40" fillId="3" fontId="1" numFmtId="164" xfId="0" applyBorder="1" applyFont="1" applyNumberFormat="1"/>
    <xf borderId="0" fillId="0" fontId="14" numFmtId="164" xfId="0" applyAlignment="1" applyFont="1" applyNumberFormat="1">
      <alignment horizontal="center" vertical="center"/>
    </xf>
    <xf borderId="41" fillId="0" fontId="14" numFmtId="164" xfId="0" applyAlignment="1" applyBorder="1" applyFont="1" applyNumberFormat="1">
      <alignment horizontal="center" vertical="center"/>
    </xf>
    <xf borderId="31" fillId="0" fontId="14" numFmtId="164" xfId="0" applyAlignment="1" applyBorder="1" applyFont="1" applyNumberFormat="1">
      <alignment horizontal="center" vertical="center"/>
    </xf>
    <xf borderId="42" fillId="0" fontId="14" numFmtId="164" xfId="0" applyAlignment="1" applyBorder="1" applyFont="1" applyNumberFormat="1">
      <alignment horizontal="center" vertical="center"/>
    </xf>
    <xf borderId="38" fillId="3" fontId="1" numFmtId="0" xfId="0" applyBorder="1" applyFont="1"/>
    <xf borderId="43" fillId="3" fontId="1" numFmtId="0" xfId="0" applyBorder="1" applyFont="1"/>
    <xf borderId="0" fillId="4" fontId="30" numFmtId="165" xfId="0" applyAlignment="1" applyFont="1" applyNumberFormat="1">
      <alignment horizontal="right"/>
    </xf>
    <xf borderId="0" fillId="4" fontId="30" numFmtId="0" xfId="0" applyAlignment="1" applyFont="1">
      <alignment horizontal="left" shrinkToFit="0" wrapText="0"/>
    </xf>
    <xf borderId="44" fillId="3" fontId="1" numFmtId="164" xfId="0" applyBorder="1" applyFont="1" applyNumberFormat="1"/>
    <xf borderId="0" fillId="0" fontId="31" numFmtId="164" xfId="0" applyAlignment="1" applyFont="1" applyNumberFormat="1">
      <alignment horizontal="center" vertical="center"/>
    </xf>
    <xf borderId="45" fillId="0" fontId="31" numFmtId="0" xfId="0" applyAlignment="1" applyBorder="1" applyFont="1">
      <alignment horizontal="left" vertical="center"/>
    </xf>
    <xf borderId="45" fillId="0" fontId="8" numFmtId="0" xfId="0" applyBorder="1" applyFont="1"/>
    <xf borderId="0" fillId="4" fontId="28" numFmtId="164" xfId="0" applyFont="1" applyNumberFormat="1"/>
    <xf borderId="0" fillId="4" fontId="7" numFmtId="164" xfId="0" applyAlignment="1" applyFont="1" applyNumberFormat="1">
      <alignment vertical="bottom"/>
    </xf>
    <xf borderId="0" fillId="0" fontId="32" numFmtId="164" xfId="0" applyAlignment="1" applyFont="1" applyNumberFormat="1">
      <alignment horizontal="right"/>
    </xf>
    <xf borderId="0" fillId="6" fontId="28" numFmtId="0" xfId="0" applyFont="1"/>
    <xf borderId="0" fillId="0" fontId="33" numFmtId="164" xfId="0" applyFont="1" applyNumberFormat="1"/>
    <xf borderId="0" fillId="0" fontId="32" numFmtId="0" xfId="0" applyFont="1"/>
    <xf borderId="4" fillId="3" fontId="1" numFmtId="0" xfId="0" applyBorder="1" applyFont="1"/>
    <xf borderId="46" fillId="0" fontId="8" numFmtId="0" xfId="0" applyBorder="1" applyFont="1"/>
    <xf borderId="39" fillId="3" fontId="1" numFmtId="0" xfId="0" applyBorder="1" applyFont="1"/>
    <xf borderId="47" fillId="0" fontId="8" numFmtId="0" xfId="0" applyBorder="1" applyFont="1"/>
    <xf borderId="48" fillId="0" fontId="8" numFmtId="0" xfId="0" applyBorder="1" applyFont="1"/>
    <xf borderId="49" fillId="3" fontId="31" numFmtId="0" xfId="0" applyAlignment="1" applyBorder="1" applyFont="1">
      <alignment horizontal="left" vertical="center"/>
    </xf>
    <xf borderId="0" fillId="3" fontId="34" numFmtId="0" xfId="0" applyAlignment="1" applyFont="1">
      <alignment horizontal="center" shrinkToFit="0" vertical="center" wrapText="1"/>
    </xf>
    <xf borderId="50" fillId="3" fontId="35" numFmtId="0" xfId="0" applyAlignment="1" applyBorder="1" applyFont="1">
      <alignment horizontal="center" vertical="center"/>
    </xf>
    <xf borderId="0" fillId="6" fontId="32" numFmtId="0" xfId="0" applyFont="1"/>
    <xf borderId="37" fillId="3" fontId="31" numFmtId="0" xfId="0" applyAlignment="1" applyBorder="1" applyFont="1">
      <alignment horizontal="left" vertical="center"/>
    </xf>
    <xf borderId="37" fillId="3" fontId="34" numFmtId="0" xfId="0" applyAlignment="1" applyBorder="1" applyFont="1">
      <alignment horizontal="center" shrinkToFit="0" vertical="center" wrapText="1"/>
    </xf>
    <xf borderId="37" fillId="3" fontId="35" numFmtId="0" xfId="0" applyAlignment="1" applyBorder="1" applyFont="1">
      <alignment horizontal="center" vertical="center"/>
    </xf>
    <xf borderId="49" fillId="3" fontId="36" numFmtId="164" xfId="0" applyAlignment="1" applyBorder="1" applyFont="1" applyNumberFormat="1">
      <alignment horizontal="right" shrinkToFit="0" vertical="center" wrapText="1"/>
    </xf>
    <xf borderId="0" fillId="3" fontId="1" numFmtId="165" xfId="0" applyAlignment="1" applyFont="1" applyNumberFormat="1">
      <alignment vertical="center"/>
    </xf>
    <xf borderId="50" fillId="3" fontId="26" numFmtId="164" xfId="0" applyBorder="1" applyFont="1" applyNumberFormat="1"/>
    <xf borderId="37" fillId="3" fontId="36" numFmtId="164" xfId="0" applyAlignment="1" applyBorder="1" applyFont="1" applyNumberFormat="1">
      <alignment horizontal="right" shrinkToFit="0" vertical="center" wrapText="1"/>
    </xf>
    <xf borderId="37" fillId="3" fontId="1" numFmtId="165" xfId="0" applyAlignment="1" applyBorder="1" applyFont="1" applyNumberFormat="1">
      <alignment vertical="center"/>
    </xf>
    <xf borderId="37" fillId="3" fontId="26" numFmtId="164" xfId="0" applyBorder="1" applyFont="1" applyNumberFormat="1"/>
    <xf borderId="0" fillId="0" fontId="1" numFmtId="0" xfId="0" applyAlignment="1" applyFont="1">
      <alignment horizontal="right"/>
    </xf>
    <xf borderId="51" fillId="3" fontId="36" numFmtId="164" xfId="0" applyAlignment="1" applyBorder="1" applyFont="1" applyNumberFormat="1">
      <alignment horizontal="right" shrinkToFit="0" vertical="center" wrapText="1"/>
    </xf>
    <xf borderId="32" fillId="0" fontId="32" numFmtId="165" xfId="0" applyAlignment="1" applyBorder="1" applyFont="1" applyNumberFormat="1">
      <alignment horizontal="center"/>
    </xf>
    <xf borderId="0" fillId="4" fontId="26" numFmtId="164" xfId="0" applyFont="1" applyNumberFormat="1"/>
    <xf borderId="0" fillId="0" fontId="1" numFmtId="165" xfId="0" applyAlignment="1" applyFont="1" applyNumberFormat="1">
      <alignment vertical="center"/>
    </xf>
    <xf borderId="0" fillId="0" fontId="37" numFmtId="0" xfId="0" applyAlignment="1" applyFont="1">
      <alignment horizontal="center" shrinkToFit="0" vertical="center" wrapText="1"/>
    </xf>
    <xf borderId="52" fillId="0" fontId="32" numFmtId="0" xfId="0" applyAlignment="1" applyBorder="1" applyFont="1">
      <alignment shrinkToFit="0" vertical="top" wrapText="1"/>
    </xf>
    <xf borderId="53" fillId="0" fontId="8" numFmtId="0" xfId="0" applyBorder="1" applyFont="1"/>
    <xf borderId="42" fillId="0" fontId="8" numFmtId="0" xfId="0" applyBorder="1" applyFont="1"/>
    <xf borderId="54" fillId="0" fontId="8" numFmtId="0" xfId="0" applyBorder="1" applyFont="1"/>
    <xf borderId="38" fillId="3" fontId="26" numFmtId="164" xfId="0" applyBorder="1" applyFont="1" applyNumberFormat="1"/>
    <xf borderId="43" fillId="3" fontId="26" numFmtId="164" xfId="0" applyBorder="1" applyFont="1" applyNumberFormat="1"/>
    <xf borderId="0" fillId="0" fontId="36" numFmtId="164" xfId="0" applyAlignment="1" applyFont="1" applyNumberFormat="1">
      <alignment horizontal="right" shrinkToFit="0" vertical="center" wrapText="1"/>
    </xf>
    <xf borderId="0" fillId="4" fontId="38" numFmtId="164" xfId="0" applyAlignment="1" applyFont="1" applyNumberFormat="1">
      <alignment horizontal="center" shrinkToFit="0" wrapText="1"/>
    </xf>
    <xf borderId="0" fillId="4" fontId="39" numFmtId="165" xfId="0" applyAlignment="1" applyFont="1" applyNumberFormat="1">
      <alignment horizontal="center"/>
    </xf>
    <xf borderId="33" fillId="0" fontId="32" numFmtId="0" xfId="0" applyBorder="1" applyFont="1"/>
    <xf borderId="55" fillId="0" fontId="32" numFmtId="0" xfId="0" applyAlignment="1" applyBorder="1" applyFont="1">
      <alignment shrinkToFit="0" vertical="top" wrapText="1"/>
    </xf>
    <xf borderId="0" fillId="4" fontId="40" numFmtId="164" xfId="0" applyAlignment="1" applyFont="1" applyNumberFormat="1">
      <alignment horizontal="center" shrinkToFit="0" vertical="top" wrapText="1"/>
    </xf>
    <xf borderId="0" fillId="0" fontId="32" numFmtId="0" xfId="0" applyAlignment="1" applyFont="1">
      <alignment shrinkToFit="0" vertical="top" wrapText="1"/>
    </xf>
    <xf borderId="2" fillId="3" fontId="1" numFmtId="165" xfId="0" applyBorder="1" applyFont="1" applyNumberFormat="1"/>
    <xf borderId="3" fillId="3" fontId="1" numFmtId="164" xfId="0" applyBorder="1" applyFont="1" applyNumberFormat="1"/>
    <xf borderId="56" fillId="3" fontId="1" numFmtId="164" xfId="0" applyBorder="1" applyFont="1" applyNumberFormat="1"/>
    <xf borderId="57" fillId="3" fontId="26" numFmtId="164" xfId="0" applyBorder="1" applyFont="1" applyNumberFormat="1"/>
    <xf borderId="58" fillId="3" fontId="1" numFmtId="164" xfId="0" applyBorder="1" applyFont="1" applyNumberFormat="1"/>
    <xf borderId="59" fillId="3" fontId="1" numFmtId="164" xfId="0" applyBorder="1" applyFont="1" applyNumberFormat="1"/>
    <xf borderId="36" fillId="4" fontId="1" numFmtId="165" xfId="0" applyBorder="1" applyFont="1" applyNumberFormat="1"/>
    <xf borderId="60" fillId="4" fontId="1" numFmtId="165" xfId="0" applyBorder="1" applyFont="1" applyNumberFormat="1"/>
    <xf borderId="60" fillId="4" fontId="1" numFmtId="0" xfId="0" applyBorder="1" applyFont="1"/>
    <xf borderId="60" fillId="4" fontId="1" numFmtId="164" xfId="0" applyBorder="1" applyFont="1" applyNumberFormat="1"/>
    <xf borderId="36" fillId="4" fontId="1" numFmtId="164" xfId="0" applyBorder="1" applyFont="1" applyNumberFormat="1"/>
    <xf borderId="60" fillId="4" fontId="26" numFmtId="164" xfId="0" applyBorder="1" applyFont="1" applyNumberFormat="1"/>
    <xf borderId="36" fillId="4" fontId="26" numFmtId="164" xfId="0" applyBorder="1" applyFont="1" applyNumberFormat="1"/>
    <xf borderId="61" fillId="2" fontId="41" numFmtId="165" xfId="0" applyAlignment="1" applyBorder="1" applyFont="1" applyNumberFormat="1">
      <alignment horizontal="left" shrinkToFit="0" vertical="center" wrapText="1"/>
    </xf>
    <xf borderId="62" fillId="0" fontId="8" numFmtId="0" xfId="0" applyBorder="1" applyFont="1"/>
    <xf borderId="63" fillId="0" fontId="8" numFmtId="0" xfId="0" applyBorder="1" applyFont="1"/>
    <xf borderId="64" fillId="0" fontId="8" numFmtId="0" xfId="0" applyBorder="1" applyFont="1"/>
    <xf borderId="65" fillId="0" fontId="8" numFmtId="0" xfId="0" applyBorder="1" applyFont="1"/>
    <xf borderId="66" fillId="0" fontId="8" numFmtId="0" xfId="0" applyBorder="1" applyFont="1"/>
    <xf borderId="0" fillId="2" fontId="25" numFmtId="165" xfId="0" applyAlignment="1" applyFont="1" applyNumberFormat="1">
      <alignment horizontal="left" vertical="center"/>
    </xf>
    <xf borderId="0" fillId="2" fontId="25" numFmtId="165" xfId="0" applyAlignment="1" applyFont="1" applyNumberFormat="1">
      <alignment horizontal="center" vertical="center"/>
    </xf>
    <xf borderId="0" fillId="0" fontId="27" numFmtId="165" xfId="0" applyFont="1" applyNumberFormat="1"/>
    <xf borderId="0" fillId="0" fontId="1" numFmtId="165" xfId="0" applyAlignment="1" applyFont="1" applyNumberFormat="1">
      <alignment shrinkToFit="0" wrapText="0"/>
    </xf>
    <xf borderId="0" fillId="0" fontId="5" numFmtId="0" xfId="0" applyAlignment="1" applyFont="1">
      <alignment shrinkToFit="0" wrapText="0"/>
    </xf>
    <xf borderId="0" fillId="0" fontId="26" numFmtId="164" xfId="0" applyAlignment="1" applyFont="1" applyNumberFormat="1">
      <alignment shrinkToFit="0" wrapText="0"/>
    </xf>
    <xf borderId="0" fillId="4" fontId="26" numFmtId="164" xfId="0" applyAlignment="1" applyFont="1" applyNumberFormat="1">
      <alignment shrinkToFit="0" wrapText="0"/>
    </xf>
    <xf borderId="0" fillId="6" fontId="28" numFmtId="164" xfId="0" applyFont="1" applyNumberFormat="1"/>
    <xf borderId="0" fillId="0" fontId="7" numFmtId="164" xfId="0" applyAlignment="1" applyFont="1" applyNumberFormat="1">
      <alignment vertical="bottom"/>
    </xf>
    <xf borderId="0" fillId="0" fontId="14" numFmtId="164" xfId="0" applyFont="1" applyNumberFormat="1"/>
    <xf borderId="0" fillId="3" fontId="14" numFmtId="164" xfId="0" applyFont="1" applyNumberFormat="1"/>
    <xf borderId="1" fillId="3" fontId="14" numFmtId="164" xfId="0" applyBorder="1" applyFont="1" applyNumberFormat="1"/>
    <xf borderId="0" fillId="3" fontId="26" numFmtId="164" xfId="0" applyFont="1" applyNumberFormat="1"/>
    <xf borderId="1" fillId="3" fontId="26" numFmtId="164" xfId="0" applyBorder="1" applyFont="1" applyNumberFormat="1"/>
    <xf borderId="0" fillId="0" fontId="42" numFmtId="165" xfId="0" applyAlignment="1" applyFont="1" applyNumberFormat="1">
      <alignment horizontal="center"/>
    </xf>
    <xf borderId="1" fillId="3" fontId="14" numFmtId="164" xfId="0" applyAlignment="1" applyBorder="1" applyFont="1" applyNumberFormat="1">
      <alignment horizontal="center" vertical="center"/>
    </xf>
    <xf borderId="19" fillId="4" fontId="30" numFmtId="0" xfId="0" applyAlignment="1" applyBorder="1" applyFont="1">
      <alignment horizontal="left"/>
    </xf>
    <xf borderId="19" fillId="0" fontId="31" numFmtId="0" xfId="0" applyAlignment="1" applyBorder="1" applyFont="1">
      <alignment horizontal="left" vertical="center"/>
    </xf>
    <xf borderId="1" fillId="3" fontId="31" numFmtId="0" xfId="0" applyAlignment="1" applyBorder="1" applyFont="1">
      <alignment horizontal="left" vertical="center"/>
    </xf>
    <xf borderId="0" fillId="0" fontId="31" numFmtId="0" xfId="0" applyAlignment="1" applyFont="1">
      <alignment horizontal="left" vertical="center"/>
    </xf>
    <xf borderId="0" fillId="3" fontId="31" numFmtId="0" xfId="0" applyAlignment="1" applyFont="1">
      <alignment horizontal="left" vertical="center"/>
    </xf>
    <xf borderId="0" fillId="0" fontId="28" numFmtId="164" xfId="0" applyFont="1" applyNumberFormat="1"/>
    <xf borderId="1" fillId="3" fontId="38" numFmtId="164" xfId="0" applyAlignment="1" applyBorder="1" applyFont="1" applyNumberFormat="1">
      <alignment horizontal="center" vertical="center"/>
    </xf>
    <xf borderId="0" fillId="0" fontId="38" numFmtId="164" xfId="0" applyAlignment="1" applyFont="1" applyNumberFormat="1">
      <alignment horizontal="center" vertical="center"/>
    </xf>
    <xf borderId="0" fillId="3" fontId="38" numFmtId="164" xfId="0" applyAlignment="1" applyFont="1" applyNumberFormat="1">
      <alignment horizontal="center" vertical="center"/>
    </xf>
    <xf borderId="0" fillId="3" fontId="35" numFmtId="0" xfId="0" applyAlignment="1" applyFont="1">
      <alignment horizontal="center" vertical="center"/>
    </xf>
    <xf borderId="1" fillId="3" fontId="31" numFmtId="164" xfId="0" applyAlignment="1" applyBorder="1" applyFont="1" applyNumberFormat="1">
      <alignment horizontal="center" vertical="center"/>
    </xf>
    <xf borderId="0" fillId="3" fontId="31" numFmtId="164" xfId="0" applyAlignment="1" applyFont="1" applyNumberFormat="1">
      <alignment horizontal="center" vertical="center"/>
    </xf>
    <xf borderId="0" fillId="3" fontId="36" numFmtId="164" xfId="0" applyAlignment="1" applyFont="1" applyNumberFormat="1">
      <alignment horizontal="right" shrinkToFit="0" vertical="center" wrapText="1"/>
    </xf>
    <xf borderId="0" fillId="0" fontId="32" numFmtId="165" xfId="0" applyAlignment="1" applyFont="1" applyNumberFormat="1">
      <alignment horizontal="center"/>
    </xf>
    <xf borderId="1" fillId="3" fontId="32" numFmtId="0" xfId="0" applyBorder="1" applyFont="1"/>
    <xf borderId="0" fillId="3" fontId="32" numFmtId="0" xfId="0" applyFont="1"/>
    <xf borderId="0" fillId="0" fontId="32" numFmtId="164" xfId="0" applyFont="1" applyNumberFormat="1"/>
    <xf borderId="1" fillId="3" fontId="33" numFmtId="164" xfId="0" applyBorder="1" applyFont="1" applyNumberFormat="1"/>
    <xf borderId="0" fillId="3" fontId="33" numFmtId="164" xfId="0" applyFont="1" applyNumberFormat="1"/>
    <xf borderId="0" fillId="0" fontId="39" numFmtId="165" xfId="0" applyAlignment="1" applyFont="1" applyNumberFormat="1">
      <alignment horizontal="center"/>
    </xf>
    <xf borderId="2" fillId="3" fontId="1" numFmtId="164" xfId="0" applyBorder="1" applyFont="1" applyNumberFormat="1"/>
    <xf borderId="2" fillId="3" fontId="33" numFmtId="164" xfId="0" applyBorder="1" applyFont="1" applyNumberFormat="1"/>
    <xf borderId="2" fillId="3" fontId="32" numFmtId="0" xfId="0" applyBorder="1" applyFont="1"/>
    <xf borderId="3" fillId="3" fontId="32" numFmtId="0" xfId="0" applyBorder="1" applyFont="1"/>
    <xf borderId="0" fillId="2" fontId="41" numFmtId="165" xfId="0" applyAlignment="1" applyFont="1" applyNumberFormat="1">
      <alignment horizontal="left" shrinkToFit="0" vertical="center" wrapText="1"/>
    </xf>
    <xf borderId="33" fillId="0" fontId="5" numFmtId="0" xfId="0" applyAlignment="1" applyBorder="1" applyFont="1">
      <alignment shrinkToFit="0" wrapText="1"/>
    </xf>
    <xf borderId="19" fillId="3" fontId="31" numFmtId="0" xfId="0" applyAlignment="1" applyBorder="1" applyFont="1">
      <alignment horizontal="left" vertical="center"/>
    </xf>
    <xf borderId="54" fillId="0" fontId="14" numFmtId="164" xfId="0" applyAlignment="1" applyBorder="1" applyFont="1" applyNumberFormat="1">
      <alignment horizontal="center" vertical="center"/>
    </xf>
    <xf borderId="0" fillId="3" fontId="30" numFmtId="165" xfId="0" applyAlignment="1" applyFont="1" applyNumberFormat="1">
      <alignment horizontal="center"/>
    </xf>
    <xf borderId="35" fillId="0" fontId="38" numFmtId="164" xfId="0" applyAlignment="1" applyBorder="1" applyFont="1" applyNumberFormat="1">
      <alignment horizontal="center" vertical="center"/>
    </xf>
    <xf borderId="35" fillId="0" fontId="31" numFmtId="164" xfId="0" applyAlignment="1" applyBorder="1" applyFont="1" applyNumberFormat="1">
      <alignment horizontal="center" vertical="center"/>
    </xf>
    <xf borderId="32" fillId="0" fontId="31" numFmtId="164" xfId="0" applyAlignment="1" applyBorder="1" applyFont="1" applyNumberFormat="1">
      <alignment horizontal="center" vertical="center"/>
    </xf>
    <xf borderId="33" fillId="0" fontId="31" numFmtId="164" xfId="0" applyAlignment="1" applyBorder="1" applyFont="1" applyNumberFormat="1">
      <alignment horizontal="center" vertical="center"/>
    </xf>
    <xf borderId="35" fillId="0" fontId="32" numFmtId="164" xfId="0" applyAlignment="1" applyBorder="1" applyFont="1" applyNumberFormat="1">
      <alignment horizontal="right"/>
    </xf>
    <xf borderId="32" fillId="0" fontId="32" numFmtId="164" xfId="0" applyBorder="1" applyFont="1" applyNumberFormat="1"/>
    <xf borderId="33" fillId="0" fontId="33" numFmtId="164" xfId="0" applyBorder="1" applyFont="1" applyNumberFormat="1"/>
    <xf borderId="38" fillId="3" fontId="1" numFmtId="164" xfId="0" applyBorder="1" applyFont="1" applyNumberFormat="1"/>
    <xf borderId="33" fillId="0" fontId="32" numFmtId="164" xfId="0" applyBorder="1" applyFont="1" applyNumberFormat="1"/>
    <xf borderId="67" fillId="3" fontId="1" numFmtId="164" xfId="0" applyBorder="1" applyFont="1" applyNumberFormat="1"/>
    <xf borderId="68" fillId="0" fontId="1" numFmtId="164" xfId="0" applyAlignment="1" applyBorder="1" applyFont="1" applyNumberFormat="1">
      <alignment horizontal="right"/>
    </xf>
    <xf borderId="55" fillId="0" fontId="1" numFmtId="164" xfId="0" applyBorder="1" applyFont="1" applyNumberFormat="1"/>
    <xf borderId="31" fillId="4" fontId="1" numFmtId="164" xfId="0" applyBorder="1" applyFont="1" applyNumberFormat="1"/>
    <xf borderId="31" fillId="4" fontId="26" numFmtId="164" xfId="0" applyBorder="1" applyFont="1" applyNumberFormat="1"/>
    <xf borderId="0" fillId="3" fontId="38" numFmtId="164" xfId="0" applyAlignment="1" applyFont="1" applyNumberFormat="1">
      <alignment horizontal="center" shrinkToFit="0" wrapText="1"/>
    </xf>
    <xf borderId="0" fillId="3" fontId="39" numFmtId="165" xfId="0" applyAlignment="1" applyFont="1" applyNumberFormat="1">
      <alignment horizontal="center"/>
    </xf>
    <xf borderId="0" fillId="3" fontId="42" numFmtId="165" xfId="0" applyAlignment="1" applyFont="1" applyNumberFormat="1">
      <alignment horizontal="center"/>
    </xf>
    <xf borderId="32" fillId="4" fontId="1" numFmtId="165" xfId="0" applyBorder="1" applyFont="1" applyNumberFormat="1"/>
    <xf borderId="31" fillId="4" fontId="1" numFmtId="165" xfId="0" applyBorder="1" applyFont="1" applyNumberFormat="1"/>
    <xf borderId="31" fillId="4" fontId="1" numFmtId="0" xfId="0" applyBorder="1" applyFont="1"/>
    <xf borderId="32" fillId="4" fontId="1" numFmtId="164" xfId="0" applyBorder="1" applyFont="1" applyNumberFormat="1"/>
    <xf borderId="32" fillId="4" fontId="26" numFmtId="164" xfId="0" applyBorder="1" applyFont="1" applyNumberFormat="1"/>
    <xf borderId="0" fillId="2" fontId="2" numFmtId="165" xfId="0" applyAlignment="1" applyFont="1" applyNumberFormat="1">
      <alignment shrinkToFit="0" vertical="center" wrapText="1"/>
    </xf>
    <xf borderId="0" fillId="2" fontId="19" numFmtId="0" xfId="0" applyFont="1"/>
    <xf borderId="0" fillId="9" fontId="1" numFmtId="10" xfId="0" applyFill="1" applyFont="1" applyNumberFormat="1"/>
    <xf borderId="0" fillId="0" fontId="43" numFmtId="0" xfId="0" applyFont="1"/>
    <xf borderId="0" fillId="3" fontId="1" numFmtId="3" xfId="0" applyFont="1" applyNumberFormat="1"/>
    <xf borderId="0" fillId="0" fontId="15" numFmtId="0" xfId="0" applyFont="1"/>
    <xf borderId="0" fillId="0" fontId="15" numFmtId="3" xfId="0" applyFont="1" applyNumberFormat="1"/>
    <xf borderId="0" fillId="0" fontId="4" numFmtId="0" xfId="0" applyFont="1"/>
    <xf borderId="0" fillId="2" fontId="44" numFmtId="0" xfId="0" applyFont="1"/>
    <xf borderId="0" fillId="0" fontId="1" numFmtId="4" xfId="0" applyFont="1" applyNumberFormat="1"/>
    <xf borderId="0" fillId="0" fontId="1" numFmtId="3" xfId="0" applyFont="1" applyNumberFormat="1"/>
    <xf borderId="0" fillId="0" fontId="1" numFmtId="10" xfId="0" applyFont="1" applyNumberFormat="1"/>
    <xf borderId="0" fillId="2" fontId="45" numFmtId="0" xfId="0" applyAlignment="1" applyFont="1">
      <alignment shrinkToFit="0" vertical="center" wrapText="1"/>
    </xf>
    <xf borderId="0" fillId="2" fontId="44" numFmtId="164" xfId="0" applyFont="1" applyNumberFormat="1"/>
    <xf borderId="0" fillId="10" fontId="1" numFmtId="0" xfId="0" applyFill="1" applyFont="1"/>
    <xf borderId="0" fillId="5" fontId="1" numFmtId="0" xfId="0" applyFont="1"/>
    <xf borderId="69" fillId="0" fontId="1" numFmtId="0" xfId="0" applyBorder="1" applyFont="1"/>
    <xf borderId="23" fillId="0" fontId="4" numFmtId="0" xfId="0" applyBorder="1" applyFont="1"/>
    <xf borderId="0" fillId="0" fontId="4" numFmtId="164" xfId="0" applyFont="1" applyNumberFormat="1"/>
    <xf borderId="23" fillId="0" fontId="4" numFmtId="164" xfId="0" applyBorder="1" applyFont="1" applyNumberFormat="1"/>
    <xf borderId="0" fillId="10" fontId="1" numFmtId="0" xfId="0" applyAlignment="1" applyFont="1">
      <alignment shrinkToFit="0" wrapText="1"/>
    </xf>
    <xf borderId="0" fillId="10" fontId="1" numFmtId="164" xfId="0" applyAlignment="1" applyFont="1" applyNumberFormat="1">
      <alignment shrinkToFit="0" wrapText="1"/>
    </xf>
    <xf borderId="0" fillId="10" fontId="1" numFmtId="164" xfId="0" applyFont="1" applyNumberFormat="1"/>
    <xf borderId="0" fillId="5" fontId="1" numFmtId="164" xfId="0" applyFont="1" applyNumberFormat="1"/>
    <xf borderId="0" fillId="6" fontId="1" numFmtId="0" xfId="0" applyFont="1"/>
    <xf borderId="69" fillId="0" fontId="1" numFmtId="164" xfId="0" applyBorder="1" applyFont="1" applyNumberFormat="1"/>
    <xf borderId="0" fillId="0" fontId="46" numFmtId="0" xfId="0" applyFont="1"/>
    <xf borderId="0" fillId="5" fontId="46" numFmtId="164" xfId="0" applyFont="1" applyNumberFormat="1"/>
    <xf borderId="0" fillId="5" fontId="1" numFmtId="164" xfId="0" applyAlignment="1" applyFont="1" applyNumberFormat="1">
      <alignment horizontal="right"/>
    </xf>
    <xf borderId="0" fillId="5" fontId="46" numFmtId="0" xfId="0" applyAlignment="1" applyFont="1">
      <alignment horizontal="right"/>
    </xf>
    <xf borderId="0" fillId="5" fontId="46" numFmtId="165" xfId="0" applyFont="1" applyNumberFormat="1"/>
    <xf borderId="0" fillId="5" fontId="1" numFmtId="0" xfId="0" applyAlignment="1" applyFont="1">
      <alignment horizontal="right"/>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pieChart>
        <c:varyColors val="1"/>
        <c:ser>
          <c:idx val="0"/>
          <c:order val="0"/>
          <c:dPt>
            <c:idx val="0"/>
            <c:explosion val="0"/>
            <c:spPr>
              <a:solidFill>
                <a:srgbClr val="41C8C3"/>
              </a:solidFill>
            </c:spPr>
          </c:dPt>
          <c:dPt>
            <c:idx val="1"/>
            <c:spPr>
              <a:solidFill>
                <a:srgbClr val="14A19C"/>
              </a:solidFill>
            </c:spPr>
          </c:dPt>
          <c:dPt>
            <c:idx val="2"/>
            <c:spPr>
              <a:solidFill>
                <a:srgbClr val="4D6A7F"/>
              </a:solidFill>
            </c:spPr>
          </c:dPt>
          <c:dPt>
            <c:idx val="3"/>
            <c:spPr>
              <a:solidFill>
                <a:srgbClr val="FFA800"/>
              </a:solidFill>
            </c:spPr>
          </c:dPt>
          <c:dPt>
            <c:idx val="4"/>
            <c:explosion val="10"/>
            <c:spPr>
              <a:solidFill>
                <a:srgbClr val="002B49"/>
              </a:solidFill>
            </c:spPr>
          </c:dPt>
          <c:dPt>
            <c:idx val="5"/>
            <c:spPr>
              <a:solidFill>
                <a:srgbClr val="A61D4C"/>
              </a:solidFill>
            </c:spPr>
          </c:dPt>
          <c:dLbls>
            <c:showLegendKey val="0"/>
            <c:showVal val="0"/>
            <c:showCatName val="0"/>
            <c:showSerName val="0"/>
            <c:showPercent val="0"/>
            <c:showBubbleSize val="0"/>
            <c:showLeaderLines val="1"/>
          </c:dLbls>
          <c:cat>
            <c:strRef>
              <c:f>'Reference Formulas'!$H$6:$H$11</c:f>
            </c:strRef>
          </c:cat>
          <c:val>
            <c:numRef>
              <c:f>'Reference Formulas'!$I$6:$I$11</c:f>
              <c:numCache/>
            </c:numRef>
          </c:val>
        </c:ser>
        <c:dLbls>
          <c:showLegendKey val="0"/>
          <c:showVal val="0"/>
          <c:showCatName val="0"/>
          <c:showSerName val="0"/>
          <c:showPercent val="0"/>
          <c:showBubbleSize val="0"/>
        </c:dLbls>
        <c:firstSliceAng val="0"/>
      </c:pieChart>
    </c:plotArea>
    <c:legend>
      <c:legendPos val="b"/>
      <c:overlay val="0"/>
      <c:txPr>
        <a:bodyPr/>
        <a:lstStyle/>
        <a:p>
          <a:pPr lvl="0">
            <a:defRPr b="0" i="0" sz="1100">
              <a:solidFill>
                <a:srgbClr val="1A1A1A"/>
              </a:solidFill>
              <a:latin typeface="+mn-lt"/>
            </a:defRPr>
          </a:pPr>
        </a:p>
      </c:txPr>
    </c:legend>
    <c:plotVisOnly val="1"/>
  </c:chart>
  <c:spPr>
    <a:solidFill>
      <a:srgbClr val="F0FCFD"/>
    </a:solidFill>
  </c:spPr>
</c:chartSpace>
</file>

<file path=xl/drawings/_rels/drawing7.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12</xdr:col>
      <xdr:colOff>352425</xdr:colOff>
      <xdr:row>16</xdr:row>
      <xdr:rowOff>381000</xdr:rowOff>
    </xdr:from>
    <xdr:ext cx="1009650" cy="381000"/>
    <xdr:grpSp>
      <xdr:nvGrpSpPr>
        <xdr:cNvPr id="2" name="Shape 2"/>
        <xdr:cNvGrpSpPr/>
      </xdr:nvGrpSpPr>
      <xdr:grpSpPr>
        <a:xfrm>
          <a:off x="4841175" y="3589500"/>
          <a:ext cx="1009650" cy="381000"/>
          <a:chOff x="4841175" y="3589500"/>
          <a:chExt cx="1009650" cy="381000"/>
        </a:xfrm>
      </xdr:grpSpPr>
      <xdr:grpSp>
        <xdr:nvGrpSpPr>
          <xdr:cNvPr id="3" name="Shape 3" title="Drawing"/>
          <xdr:cNvGrpSpPr/>
        </xdr:nvGrpSpPr>
        <xdr:grpSpPr>
          <a:xfrm>
            <a:off x="4841175" y="3589500"/>
            <a:ext cx="1009650" cy="381000"/>
            <a:chOff x="3307063" y="1403350"/>
            <a:chExt cx="994883" cy="363980"/>
          </a:xfrm>
        </xdr:grpSpPr>
        <xdr:sp>
          <xdr:nvSpPr>
            <xdr:cNvPr id="4" name="Shape 4"/>
            <xdr:cNvSpPr/>
          </xdr:nvSpPr>
          <xdr:spPr>
            <a:xfrm>
              <a:off x="3307063" y="1403350"/>
              <a:ext cx="994875" cy="3639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sp>
          <xdr:nvSpPr>
            <xdr:cNvPr id="5" name="Shape 5"/>
            <xdr:cNvSpPr/>
          </xdr:nvSpPr>
          <xdr:spPr>
            <a:xfrm>
              <a:off x="3316662" y="1428642"/>
              <a:ext cx="985284" cy="338688"/>
            </a:xfrm>
            <a:prstGeom prst="flowChartTerminator">
              <a:avLst/>
            </a:prstGeom>
            <a:solidFill>
              <a:srgbClr val="D9D9D9"/>
            </a:solidFill>
            <a:ln cap="flat" cmpd="sng" w="9525">
              <a:solidFill>
                <a:srgbClr val="D9D9D9"/>
              </a:solidFill>
              <a:prstDash val="solid"/>
              <a:round/>
              <a:headEnd len="sm" w="sm" type="none"/>
              <a:tailEnd len="sm" w="sm" type="none"/>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6" name="Shape 6"/>
            <xdr:cNvSpPr/>
          </xdr:nvSpPr>
          <xdr:spPr>
            <a:xfrm>
              <a:off x="3307063" y="1403350"/>
              <a:ext cx="985284" cy="338688"/>
            </a:xfrm>
            <a:prstGeom prst="flowChartTerminator">
              <a:avLst/>
            </a:prstGeom>
            <a:solidFill>
              <a:srgbClr val="A0E3E1"/>
            </a:solidFill>
            <a:ln cap="flat" cmpd="sng" w="9525">
              <a:solidFill>
                <a:srgbClr val="A0E3E1"/>
              </a:solidFill>
              <a:prstDash val="solid"/>
              <a:round/>
              <a:headEnd len="sm" w="sm" type="none"/>
              <a:tailEnd len="sm" w="sm" type="none"/>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7" name="Shape 7"/>
            <xdr:cNvSpPr txBox="1"/>
          </xdr:nvSpPr>
          <xdr:spPr>
            <a:xfrm>
              <a:off x="3424100" y="1403350"/>
              <a:ext cx="751200" cy="338700"/>
            </a:xfrm>
            <a:prstGeom prst="rect">
              <a:avLst/>
            </a:prstGeom>
            <a:noFill/>
            <a:ln>
              <a:noFill/>
            </a:ln>
          </xdr:spPr>
          <xdr:txBody>
            <a:bodyPr anchorCtr="0" anchor="t" bIns="91425" lIns="91425" spcFirstLastPara="1" rIns="91425" wrap="square" tIns="91425">
              <a:spAutoFit/>
            </a:bodyPr>
            <a:lstStyle/>
            <a:p>
              <a:pPr indent="0" lvl="0" marL="0" rtl="0" algn="l">
                <a:spcBef>
                  <a:spcPts val="0"/>
                </a:spcBef>
                <a:spcAft>
                  <a:spcPts val="0"/>
                </a:spcAft>
                <a:buSzPts val="1000"/>
                <a:buFont typeface="Arial"/>
                <a:buNone/>
              </a:pPr>
              <a:r>
                <a:rPr lang="en-US" sz="1000"/>
                <a:t>Option 1</a:t>
              </a:r>
              <a:endParaRPr sz="1000"/>
            </a:p>
          </xdr:txBody>
        </xdr:sp>
      </xdr:grpSp>
    </xdr:grpSp>
    <xdr:clientData fLocksWithSheet="0"/>
  </xdr:oneCellAnchor>
  <xdr:oneCellAnchor>
    <xdr:from>
      <xdr:col>13</xdr:col>
      <xdr:colOff>447675</xdr:colOff>
      <xdr:row>16</xdr:row>
      <xdr:rowOff>381000</xdr:rowOff>
    </xdr:from>
    <xdr:ext cx="1019175" cy="381000"/>
    <xdr:grpSp>
      <xdr:nvGrpSpPr>
        <xdr:cNvPr id="2" name="Shape 2"/>
        <xdr:cNvGrpSpPr/>
      </xdr:nvGrpSpPr>
      <xdr:grpSpPr>
        <a:xfrm>
          <a:off x="4836413" y="3589500"/>
          <a:ext cx="1019175" cy="381000"/>
          <a:chOff x="4836413" y="3589500"/>
          <a:chExt cx="1019175" cy="381000"/>
        </a:xfrm>
      </xdr:grpSpPr>
      <xdr:grpSp>
        <xdr:nvGrpSpPr>
          <xdr:cNvPr id="8" name="Shape 8" title="Drawing"/>
          <xdr:cNvGrpSpPr/>
        </xdr:nvGrpSpPr>
        <xdr:grpSpPr>
          <a:xfrm>
            <a:off x="4836413" y="3589500"/>
            <a:ext cx="1019175" cy="381000"/>
            <a:chOff x="3307063" y="1403350"/>
            <a:chExt cx="1002155" cy="363980"/>
          </a:xfrm>
        </xdr:grpSpPr>
        <xdr:sp>
          <xdr:nvSpPr>
            <xdr:cNvPr id="4" name="Shape 4"/>
            <xdr:cNvSpPr/>
          </xdr:nvSpPr>
          <xdr:spPr>
            <a:xfrm>
              <a:off x="3307063" y="1403350"/>
              <a:ext cx="1002150" cy="3639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sp>
          <xdr:nvSpPr>
            <xdr:cNvPr id="9" name="Shape 9"/>
            <xdr:cNvSpPr/>
          </xdr:nvSpPr>
          <xdr:spPr>
            <a:xfrm>
              <a:off x="3323934" y="1428642"/>
              <a:ext cx="985284" cy="338688"/>
            </a:xfrm>
            <a:prstGeom prst="flowChartTerminator">
              <a:avLst/>
            </a:prstGeom>
            <a:solidFill>
              <a:srgbClr val="D9D9D9"/>
            </a:solidFill>
            <a:ln cap="flat" cmpd="sng" w="9525">
              <a:solidFill>
                <a:srgbClr val="D9D9D9"/>
              </a:solidFill>
              <a:prstDash val="solid"/>
              <a:round/>
              <a:headEnd len="sm" w="sm" type="none"/>
              <a:tailEnd len="sm" w="sm" type="none"/>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10" name="Shape 10"/>
            <xdr:cNvSpPr/>
          </xdr:nvSpPr>
          <xdr:spPr>
            <a:xfrm>
              <a:off x="3307063" y="1403350"/>
              <a:ext cx="985284" cy="338688"/>
            </a:xfrm>
            <a:prstGeom prst="flowChartTerminator">
              <a:avLst/>
            </a:prstGeom>
            <a:solidFill>
              <a:srgbClr val="A0E3E1"/>
            </a:solidFill>
            <a:ln cap="flat" cmpd="sng" w="9525">
              <a:solidFill>
                <a:srgbClr val="A0E3E1"/>
              </a:solidFill>
              <a:prstDash val="solid"/>
              <a:round/>
              <a:headEnd len="sm" w="sm" type="none"/>
              <a:tailEnd len="sm" w="sm" type="none"/>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11" name="Shape 11"/>
            <xdr:cNvSpPr txBox="1"/>
          </xdr:nvSpPr>
          <xdr:spPr>
            <a:xfrm>
              <a:off x="3453363" y="1403350"/>
              <a:ext cx="692700" cy="338700"/>
            </a:xfrm>
            <a:prstGeom prst="rect">
              <a:avLst/>
            </a:prstGeom>
            <a:noFill/>
            <a:ln>
              <a:noFill/>
            </a:ln>
          </xdr:spPr>
          <xdr:txBody>
            <a:bodyPr anchorCtr="0" anchor="t" bIns="91425" lIns="91425" spcFirstLastPara="1" rIns="91425" wrap="square" tIns="91425">
              <a:spAutoFit/>
            </a:bodyPr>
            <a:lstStyle/>
            <a:p>
              <a:pPr indent="0" lvl="0" marL="0" rtl="0" algn="l">
                <a:spcBef>
                  <a:spcPts val="0"/>
                </a:spcBef>
                <a:spcAft>
                  <a:spcPts val="0"/>
                </a:spcAft>
                <a:buSzPts val="1000"/>
                <a:buFont typeface="Arial"/>
                <a:buNone/>
              </a:pPr>
              <a:r>
                <a:rPr lang="en-US" sz="1000"/>
                <a:t>Option 2</a:t>
              </a:r>
              <a:endParaRPr sz="1000"/>
            </a:p>
          </xdr:txBody>
        </xdr:sp>
      </xdr:grpSp>
    </xdr:grpSp>
    <xdr:clientData fLocksWithSheet="0"/>
  </xdr:oneCellAnchor>
  <xdr:oneCellAnchor>
    <xdr:from>
      <xdr:col>14</xdr:col>
      <xdr:colOff>1181100</xdr:colOff>
      <xdr:row>18</xdr:row>
      <xdr:rowOff>152400</xdr:rowOff>
    </xdr:from>
    <xdr:ext cx="1133475" cy="419100"/>
    <xdr:grpSp>
      <xdr:nvGrpSpPr>
        <xdr:cNvPr id="2" name="Shape 2"/>
        <xdr:cNvGrpSpPr/>
      </xdr:nvGrpSpPr>
      <xdr:grpSpPr>
        <a:xfrm>
          <a:off x="4779263" y="3570450"/>
          <a:ext cx="1133475" cy="419100"/>
          <a:chOff x="4779263" y="3570450"/>
          <a:chExt cx="1133475" cy="419100"/>
        </a:xfrm>
      </xdr:grpSpPr>
      <xdr:grpSp>
        <xdr:nvGrpSpPr>
          <xdr:cNvPr id="12" name="Shape 12" title="Drawing"/>
          <xdr:cNvGrpSpPr/>
        </xdr:nvGrpSpPr>
        <xdr:grpSpPr>
          <a:xfrm>
            <a:off x="4779263" y="3570450"/>
            <a:ext cx="1133475" cy="419100"/>
            <a:chOff x="1948413" y="1033888"/>
            <a:chExt cx="1117500" cy="400200"/>
          </a:xfrm>
        </xdr:grpSpPr>
        <xdr:sp>
          <xdr:nvSpPr>
            <xdr:cNvPr id="4" name="Shape 4"/>
            <xdr:cNvSpPr/>
          </xdr:nvSpPr>
          <xdr:spPr>
            <a:xfrm>
              <a:off x="1948413" y="1033888"/>
              <a:ext cx="1117500" cy="4002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sp>
          <xdr:nvSpPr>
            <xdr:cNvPr id="13" name="Shape 13"/>
            <xdr:cNvSpPr/>
          </xdr:nvSpPr>
          <xdr:spPr>
            <a:xfrm>
              <a:off x="2023305" y="1089942"/>
              <a:ext cx="985284" cy="338688"/>
            </a:xfrm>
            <a:prstGeom prst="flowChartTerminator">
              <a:avLst/>
            </a:prstGeom>
            <a:solidFill>
              <a:srgbClr val="D9D9D9"/>
            </a:solidFill>
            <a:ln cap="flat" cmpd="sng" w="9525">
              <a:solidFill>
                <a:srgbClr val="D9D9D9"/>
              </a:solidFill>
              <a:prstDash val="solid"/>
              <a:round/>
              <a:headEnd len="sm" w="sm" type="none"/>
              <a:tailEnd len="sm" w="sm" type="none"/>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14" name="Shape 14"/>
            <xdr:cNvSpPr/>
          </xdr:nvSpPr>
          <xdr:spPr>
            <a:xfrm>
              <a:off x="2014525" y="1064650"/>
              <a:ext cx="985284" cy="338688"/>
            </a:xfrm>
            <a:prstGeom prst="flowChartTerminator">
              <a:avLst/>
            </a:prstGeom>
            <a:solidFill>
              <a:srgbClr val="A0E3E1"/>
            </a:solidFill>
            <a:ln cap="flat" cmpd="sng" w="9525">
              <a:solidFill>
                <a:srgbClr val="A0E3E1"/>
              </a:solidFill>
              <a:prstDash val="solid"/>
              <a:round/>
              <a:headEnd len="sm" w="sm" type="none"/>
              <a:tailEnd len="sm" w="sm" type="none"/>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15" name="Shape 15"/>
            <xdr:cNvSpPr txBox="1"/>
          </xdr:nvSpPr>
          <xdr:spPr>
            <a:xfrm>
              <a:off x="1948413" y="1033888"/>
              <a:ext cx="1117500" cy="400200"/>
            </a:xfrm>
            <a:prstGeom prst="rect">
              <a:avLst/>
            </a:prstGeom>
            <a:noFill/>
            <a:ln>
              <a:noFill/>
            </a:ln>
          </xdr:spPr>
          <xdr:txBody>
            <a:bodyPr anchorCtr="0" anchor="t" bIns="91425" lIns="91425" spcFirstLastPara="1" rIns="91425" wrap="square" tIns="91425">
              <a:spAutoFit/>
            </a:bodyPr>
            <a:lstStyle/>
            <a:p>
              <a:pPr indent="0" lvl="0" marL="0" rtl="0" algn="ctr">
                <a:spcBef>
                  <a:spcPts val="0"/>
                </a:spcBef>
                <a:spcAft>
                  <a:spcPts val="0"/>
                </a:spcAft>
                <a:buSzPts val="700"/>
                <a:buFont typeface="Arial"/>
                <a:buNone/>
              </a:pPr>
              <a:r>
                <a:rPr lang="en-US" sz="700"/>
                <a:t>Executive Dashboard - Lifetime</a:t>
              </a:r>
              <a:endParaRPr sz="700"/>
            </a:p>
          </xdr:txBody>
        </xdr:sp>
      </xdr:grpSp>
    </xdr:grpSp>
    <xdr:clientData fLocksWithSheet="0"/>
  </xdr:oneCellAnchor>
  <xdr:oneCellAnchor>
    <xdr:from>
      <xdr:col>15</xdr:col>
      <xdr:colOff>638175</xdr:colOff>
      <xdr:row>16</xdr:row>
      <xdr:rowOff>381000</xdr:rowOff>
    </xdr:from>
    <xdr:ext cx="1019175" cy="381000"/>
    <xdr:grpSp>
      <xdr:nvGrpSpPr>
        <xdr:cNvPr id="2" name="Shape 2"/>
        <xdr:cNvGrpSpPr/>
      </xdr:nvGrpSpPr>
      <xdr:grpSpPr>
        <a:xfrm>
          <a:off x="4836413" y="3589500"/>
          <a:ext cx="1019175" cy="381000"/>
          <a:chOff x="4836413" y="3589500"/>
          <a:chExt cx="1019175" cy="381000"/>
        </a:xfrm>
      </xdr:grpSpPr>
      <xdr:grpSp>
        <xdr:nvGrpSpPr>
          <xdr:cNvPr id="16" name="Shape 16" title="Drawing"/>
          <xdr:cNvGrpSpPr/>
        </xdr:nvGrpSpPr>
        <xdr:grpSpPr>
          <a:xfrm>
            <a:off x="4836413" y="3589500"/>
            <a:ext cx="1019175" cy="381000"/>
            <a:chOff x="2029075" y="1064650"/>
            <a:chExt cx="1002156" cy="363980"/>
          </a:xfrm>
        </xdr:grpSpPr>
        <xdr:sp>
          <xdr:nvSpPr>
            <xdr:cNvPr id="4" name="Shape 4"/>
            <xdr:cNvSpPr/>
          </xdr:nvSpPr>
          <xdr:spPr>
            <a:xfrm>
              <a:off x="2029075" y="1064650"/>
              <a:ext cx="1002150" cy="3639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sp>
          <xdr:nvSpPr>
            <xdr:cNvPr id="17" name="Shape 17"/>
            <xdr:cNvSpPr/>
          </xdr:nvSpPr>
          <xdr:spPr>
            <a:xfrm>
              <a:off x="2045947" y="1089942"/>
              <a:ext cx="985284" cy="338688"/>
            </a:xfrm>
            <a:prstGeom prst="flowChartTerminator">
              <a:avLst/>
            </a:prstGeom>
            <a:solidFill>
              <a:srgbClr val="D9D9D9"/>
            </a:solidFill>
            <a:ln cap="flat" cmpd="sng" w="9525">
              <a:solidFill>
                <a:srgbClr val="D9D9D9"/>
              </a:solidFill>
              <a:prstDash val="solid"/>
              <a:round/>
              <a:headEnd len="sm" w="sm" type="none"/>
              <a:tailEnd len="sm" w="sm" type="none"/>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18" name="Shape 18"/>
            <xdr:cNvSpPr/>
          </xdr:nvSpPr>
          <xdr:spPr>
            <a:xfrm>
              <a:off x="2029075" y="1064650"/>
              <a:ext cx="985284" cy="338688"/>
            </a:xfrm>
            <a:prstGeom prst="flowChartTerminator">
              <a:avLst/>
            </a:prstGeom>
            <a:solidFill>
              <a:srgbClr val="A0E3E1"/>
            </a:solidFill>
            <a:ln cap="flat" cmpd="sng" w="9525">
              <a:solidFill>
                <a:srgbClr val="A0E3E1"/>
              </a:solidFill>
              <a:prstDash val="solid"/>
              <a:round/>
              <a:headEnd len="sm" w="sm" type="none"/>
              <a:tailEnd len="sm" w="sm" type="none"/>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19" name="Shape 19"/>
            <xdr:cNvSpPr txBox="1"/>
          </xdr:nvSpPr>
          <xdr:spPr>
            <a:xfrm>
              <a:off x="2155925" y="1064650"/>
              <a:ext cx="760800" cy="338700"/>
            </a:xfrm>
            <a:prstGeom prst="rect">
              <a:avLst/>
            </a:prstGeom>
            <a:noFill/>
            <a:ln>
              <a:noFill/>
            </a:ln>
          </xdr:spPr>
          <xdr:txBody>
            <a:bodyPr anchorCtr="0" anchor="t" bIns="91425" lIns="91425" spcFirstLastPara="1" rIns="91425" wrap="square" tIns="91425">
              <a:spAutoFit/>
            </a:bodyPr>
            <a:lstStyle/>
            <a:p>
              <a:pPr indent="0" lvl="0" marL="0" rtl="0" algn="l">
                <a:spcBef>
                  <a:spcPts val="0"/>
                </a:spcBef>
                <a:spcAft>
                  <a:spcPts val="0"/>
                </a:spcAft>
                <a:buSzPts val="1000"/>
                <a:buFont typeface="Arial"/>
                <a:buNone/>
              </a:pPr>
              <a:r>
                <a:rPr lang="en-US" sz="1000"/>
                <a:t>Formulas</a:t>
              </a:r>
              <a:endParaRPr sz="1000"/>
            </a:p>
          </xdr:txBody>
        </xdr:sp>
      </xdr:grpSp>
    </xdr:grpSp>
    <xdr:clientData fLocksWithSheet="0"/>
  </xdr:oneCellAnchor>
  <xdr:oneCellAnchor>
    <xdr:from>
      <xdr:col>12</xdr:col>
      <xdr:colOff>1019175</xdr:colOff>
      <xdr:row>18</xdr:row>
      <xdr:rowOff>152400</xdr:rowOff>
    </xdr:from>
    <xdr:ext cx="1114425" cy="419100"/>
    <xdr:grpSp>
      <xdr:nvGrpSpPr>
        <xdr:cNvPr id="2" name="Shape 2"/>
        <xdr:cNvGrpSpPr/>
      </xdr:nvGrpSpPr>
      <xdr:grpSpPr>
        <a:xfrm>
          <a:off x="4788788" y="3570450"/>
          <a:ext cx="1114425" cy="419100"/>
          <a:chOff x="4788788" y="3570450"/>
          <a:chExt cx="1114425" cy="419100"/>
        </a:xfrm>
      </xdr:grpSpPr>
      <xdr:grpSp>
        <xdr:nvGrpSpPr>
          <xdr:cNvPr id="20" name="Shape 20" title="Drawing"/>
          <xdr:cNvGrpSpPr/>
        </xdr:nvGrpSpPr>
        <xdr:grpSpPr>
          <a:xfrm>
            <a:off x="4788788" y="3570450"/>
            <a:ext cx="1114425" cy="419100"/>
            <a:chOff x="1961762" y="1059185"/>
            <a:chExt cx="1090800" cy="400200"/>
          </a:xfrm>
        </xdr:grpSpPr>
        <xdr:sp>
          <xdr:nvSpPr>
            <xdr:cNvPr id="4" name="Shape 4"/>
            <xdr:cNvSpPr/>
          </xdr:nvSpPr>
          <xdr:spPr>
            <a:xfrm>
              <a:off x="1961762" y="1059185"/>
              <a:ext cx="1090800" cy="4002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sp>
          <xdr:nvSpPr>
            <xdr:cNvPr id="21" name="Shape 21"/>
            <xdr:cNvSpPr/>
          </xdr:nvSpPr>
          <xdr:spPr>
            <a:xfrm>
              <a:off x="2026004" y="1089942"/>
              <a:ext cx="985284" cy="338688"/>
            </a:xfrm>
            <a:prstGeom prst="flowChartTerminator">
              <a:avLst/>
            </a:prstGeom>
            <a:solidFill>
              <a:srgbClr val="D9D9D9"/>
            </a:solidFill>
            <a:ln cap="flat" cmpd="sng" w="9525">
              <a:solidFill>
                <a:srgbClr val="D9D9D9"/>
              </a:solidFill>
              <a:prstDash val="solid"/>
              <a:round/>
              <a:headEnd len="sm" w="sm" type="none"/>
              <a:tailEnd len="sm" w="sm" type="none"/>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22" name="Shape 22"/>
            <xdr:cNvSpPr/>
          </xdr:nvSpPr>
          <xdr:spPr>
            <a:xfrm>
              <a:off x="2014525" y="1064650"/>
              <a:ext cx="985284" cy="338688"/>
            </a:xfrm>
            <a:prstGeom prst="flowChartTerminator">
              <a:avLst/>
            </a:prstGeom>
            <a:solidFill>
              <a:srgbClr val="A0E3E1"/>
            </a:solidFill>
            <a:ln cap="flat" cmpd="sng" w="9525">
              <a:solidFill>
                <a:srgbClr val="A0E3E1"/>
              </a:solidFill>
              <a:prstDash val="solid"/>
              <a:round/>
              <a:headEnd len="sm" w="sm" type="none"/>
              <a:tailEnd len="sm" w="sm" type="none"/>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23" name="Shape 23"/>
            <xdr:cNvSpPr txBox="1"/>
          </xdr:nvSpPr>
          <xdr:spPr>
            <a:xfrm>
              <a:off x="1961762" y="1059185"/>
              <a:ext cx="1090800" cy="400200"/>
            </a:xfrm>
            <a:prstGeom prst="rect">
              <a:avLst/>
            </a:prstGeom>
            <a:noFill/>
            <a:ln>
              <a:noFill/>
            </a:ln>
          </xdr:spPr>
          <xdr:txBody>
            <a:bodyPr anchorCtr="0" anchor="t" bIns="91425" lIns="91425" spcFirstLastPara="1" rIns="91425" wrap="square" tIns="91425">
              <a:spAutoFit/>
            </a:bodyPr>
            <a:lstStyle/>
            <a:p>
              <a:pPr indent="0" lvl="0" marL="0" rtl="0" algn="ctr">
                <a:spcBef>
                  <a:spcPts val="0"/>
                </a:spcBef>
                <a:spcAft>
                  <a:spcPts val="0"/>
                </a:spcAft>
                <a:buSzPts val="700"/>
                <a:buFont typeface="Arial"/>
                <a:buNone/>
              </a:pPr>
              <a:r>
                <a:rPr lang="en-US" sz="700"/>
                <a:t>Executive Dashboard - Projected</a:t>
              </a:r>
              <a:endParaRPr sz="700"/>
            </a:p>
          </xdr:txBody>
        </xdr:sp>
      </xdr:grpSp>
    </xdr:grpSp>
    <xdr:clientData fLocksWithSheet="0"/>
  </xdr:oneCellAnchor>
  <xdr:oneCellAnchor>
    <xdr:from>
      <xdr:col>13</xdr:col>
      <xdr:colOff>1104900</xdr:colOff>
      <xdr:row>18</xdr:row>
      <xdr:rowOff>152400</xdr:rowOff>
    </xdr:from>
    <xdr:ext cx="1104900" cy="419100"/>
    <xdr:grpSp>
      <xdr:nvGrpSpPr>
        <xdr:cNvPr id="2" name="Shape 2"/>
        <xdr:cNvGrpSpPr/>
      </xdr:nvGrpSpPr>
      <xdr:grpSpPr>
        <a:xfrm>
          <a:off x="4793550" y="3570450"/>
          <a:ext cx="1104900" cy="419100"/>
          <a:chOff x="4793550" y="3570450"/>
          <a:chExt cx="1104900" cy="419100"/>
        </a:xfrm>
      </xdr:grpSpPr>
      <xdr:grpSp>
        <xdr:nvGrpSpPr>
          <xdr:cNvPr id="24" name="Shape 24" title="Drawing"/>
          <xdr:cNvGrpSpPr/>
        </xdr:nvGrpSpPr>
        <xdr:grpSpPr>
          <a:xfrm>
            <a:off x="4793550" y="3570450"/>
            <a:ext cx="1104900" cy="419100"/>
            <a:chOff x="1962500" y="1059175"/>
            <a:chExt cx="1089300" cy="400200"/>
          </a:xfrm>
        </xdr:grpSpPr>
        <xdr:sp>
          <xdr:nvSpPr>
            <xdr:cNvPr id="4" name="Shape 4"/>
            <xdr:cNvSpPr/>
          </xdr:nvSpPr>
          <xdr:spPr>
            <a:xfrm>
              <a:off x="1962500" y="1059175"/>
              <a:ext cx="1089300" cy="4002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sp>
          <xdr:nvSpPr>
            <xdr:cNvPr id="25" name="Shape 25"/>
            <xdr:cNvSpPr/>
          </xdr:nvSpPr>
          <xdr:spPr>
            <a:xfrm>
              <a:off x="2026004" y="1089942"/>
              <a:ext cx="985284" cy="338688"/>
            </a:xfrm>
            <a:prstGeom prst="flowChartTerminator">
              <a:avLst/>
            </a:prstGeom>
            <a:solidFill>
              <a:srgbClr val="D9D9D9"/>
            </a:solidFill>
            <a:ln cap="flat" cmpd="sng" w="9525">
              <a:solidFill>
                <a:srgbClr val="D9D9D9"/>
              </a:solidFill>
              <a:prstDash val="solid"/>
              <a:round/>
              <a:headEnd len="sm" w="sm" type="none"/>
              <a:tailEnd len="sm" w="sm" type="none"/>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26" name="Shape 26"/>
            <xdr:cNvSpPr/>
          </xdr:nvSpPr>
          <xdr:spPr>
            <a:xfrm>
              <a:off x="2014525" y="1064650"/>
              <a:ext cx="985284" cy="338688"/>
            </a:xfrm>
            <a:prstGeom prst="flowChartTerminator">
              <a:avLst/>
            </a:prstGeom>
            <a:solidFill>
              <a:srgbClr val="A0E3E1"/>
            </a:solidFill>
            <a:ln cap="flat" cmpd="sng" w="9525">
              <a:solidFill>
                <a:srgbClr val="A0E3E1"/>
              </a:solidFill>
              <a:prstDash val="solid"/>
              <a:round/>
              <a:headEnd len="sm" w="sm" type="none"/>
              <a:tailEnd len="sm" w="sm" type="none"/>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27" name="Shape 27"/>
            <xdr:cNvSpPr txBox="1"/>
          </xdr:nvSpPr>
          <xdr:spPr>
            <a:xfrm>
              <a:off x="1962500" y="1059175"/>
              <a:ext cx="1089300" cy="400200"/>
            </a:xfrm>
            <a:prstGeom prst="rect">
              <a:avLst/>
            </a:prstGeom>
            <a:noFill/>
            <a:ln>
              <a:noFill/>
            </a:ln>
          </xdr:spPr>
          <xdr:txBody>
            <a:bodyPr anchorCtr="0" anchor="t" bIns="91425" lIns="91425" spcFirstLastPara="1" rIns="91425" wrap="square" tIns="91425">
              <a:spAutoFit/>
            </a:bodyPr>
            <a:lstStyle/>
            <a:p>
              <a:pPr indent="0" lvl="0" marL="0" rtl="0" algn="ctr">
                <a:spcBef>
                  <a:spcPts val="0"/>
                </a:spcBef>
                <a:spcAft>
                  <a:spcPts val="0"/>
                </a:spcAft>
                <a:buSzPts val="700"/>
                <a:buFont typeface="Arial"/>
                <a:buNone/>
              </a:pPr>
              <a:r>
                <a:rPr lang="en-US" sz="700"/>
                <a:t>Executive Dashboard - Current</a:t>
              </a:r>
              <a:endParaRPr sz="700"/>
            </a:p>
          </xdr:txBody>
        </xdr:sp>
      </xdr:grpSp>
    </xdr:grpSp>
    <xdr:clientData fLocksWithSheet="0"/>
  </xdr:oneCellAnchor>
  <xdr:oneCellAnchor>
    <xdr:from>
      <xdr:col>14</xdr:col>
      <xdr:colOff>542925</xdr:colOff>
      <xdr:row>16</xdr:row>
      <xdr:rowOff>381000</xdr:rowOff>
    </xdr:from>
    <xdr:ext cx="1019175" cy="381000"/>
    <xdr:grpSp>
      <xdr:nvGrpSpPr>
        <xdr:cNvPr id="2" name="Shape 2"/>
        <xdr:cNvGrpSpPr/>
      </xdr:nvGrpSpPr>
      <xdr:grpSpPr>
        <a:xfrm>
          <a:off x="4836413" y="3589500"/>
          <a:ext cx="1019175" cy="381000"/>
          <a:chOff x="4836413" y="3589500"/>
          <a:chExt cx="1019175" cy="381000"/>
        </a:xfrm>
      </xdr:grpSpPr>
      <xdr:grpSp>
        <xdr:nvGrpSpPr>
          <xdr:cNvPr id="28" name="Shape 28" title="Drawing"/>
          <xdr:cNvGrpSpPr/>
        </xdr:nvGrpSpPr>
        <xdr:grpSpPr>
          <a:xfrm>
            <a:off x="4836413" y="3589500"/>
            <a:ext cx="1019175" cy="381000"/>
            <a:chOff x="3307063" y="1403350"/>
            <a:chExt cx="995523" cy="360586"/>
          </a:xfrm>
        </xdr:grpSpPr>
        <xdr:sp>
          <xdr:nvSpPr>
            <xdr:cNvPr id="4" name="Shape 4"/>
            <xdr:cNvSpPr/>
          </xdr:nvSpPr>
          <xdr:spPr>
            <a:xfrm>
              <a:off x="3307063" y="1403350"/>
              <a:ext cx="995500" cy="3605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sp>
          <xdr:nvSpPr>
            <xdr:cNvPr id="29" name="Shape 29"/>
            <xdr:cNvSpPr/>
          </xdr:nvSpPr>
          <xdr:spPr>
            <a:xfrm>
              <a:off x="3317302" y="1425248"/>
              <a:ext cx="985284" cy="338688"/>
            </a:xfrm>
            <a:prstGeom prst="flowChartTerminator">
              <a:avLst/>
            </a:prstGeom>
            <a:solidFill>
              <a:srgbClr val="D9D9D9"/>
            </a:solidFill>
            <a:ln cap="flat" cmpd="sng" w="9525">
              <a:solidFill>
                <a:srgbClr val="D9D9D9"/>
              </a:solidFill>
              <a:prstDash val="solid"/>
              <a:round/>
              <a:headEnd len="sm" w="sm" type="none"/>
              <a:tailEnd len="sm" w="sm" type="none"/>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30" name="Shape 30"/>
            <xdr:cNvSpPr/>
          </xdr:nvSpPr>
          <xdr:spPr>
            <a:xfrm>
              <a:off x="3307063" y="1403350"/>
              <a:ext cx="985284" cy="338688"/>
            </a:xfrm>
            <a:prstGeom prst="flowChartTerminator">
              <a:avLst/>
            </a:prstGeom>
            <a:solidFill>
              <a:srgbClr val="A0E3E1"/>
            </a:solidFill>
            <a:ln cap="flat" cmpd="sng" w="9525">
              <a:solidFill>
                <a:srgbClr val="A0E3E1"/>
              </a:solidFill>
              <a:prstDash val="solid"/>
              <a:round/>
              <a:headEnd len="sm" w="sm" type="none"/>
              <a:tailEnd len="sm" w="sm" type="none"/>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31" name="Shape 31"/>
            <xdr:cNvSpPr txBox="1"/>
          </xdr:nvSpPr>
          <xdr:spPr>
            <a:xfrm>
              <a:off x="3453363" y="1403350"/>
              <a:ext cx="692700" cy="338700"/>
            </a:xfrm>
            <a:prstGeom prst="rect">
              <a:avLst/>
            </a:prstGeom>
            <a:noFill/>
            <a:ln>
              <a:noFill/>
            </a:ln>
          </xdr:spPr>
          <xdr:txBody>
            <a:bodyPr anchorCtr="0" anchor="t" bIns="91425" lIns="91425" spcFirstLastPara="1" rIns="91425" wrap="square" tIns="91425">
              <a:spAutoFit/>
            </a:bodyPr>
            <a:lstStyle/>
            <a:p>
              <a:pPr indent="0" lvl="0" marL="0" rtl="0" algn="l">
                <a:spcBef>
                  <a:spcPts val="0"/>
                </a:spcBef>
                <a:spcAft>
                  <a:spcPts val="0"/>
                </a:spcAft>
                <a:buSzPts val="1000"/>
                <a:buFont typeface="Arial"/>
                <a:buNone/>
              </a:pPr>
              <a:r>
                <a:rPr lang="en-US" sz="1000"/>
                <a:t>Option 3</a:t>
              </a:r>
              <a:endParaRPr sz="1000"/>
            </a:p>
          </xdr:txBody>
        </xdr:sp>
      </xdr:grpSp>
    </xdr:grpSp>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28575</xdr:colOff>
      <xdr:row>9</xdr:row>
      <xdr:rowOff>85725</xdr:rowOff>
    </xdr:from>
    <xdr:ext cx="3762375" cy="4962525"/>
    <xdr:graphicFrame>
      <xdr:nvGraphicFramePr>
        <xdr:cNvPr id="1" name="Chart 1" title="Chart"/>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4A19C"/>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hyperlink" Target="https://data.bls.gov/timeseries/CUUR0000SA0L1E?output_view=pct_12mths" TargetMode="External"/><Relationship Id="rId2"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0"/>
  <cols>
    <col customWidth="1" min="1" max="1" width="5.25"/>
    <col customWidth="1" min="2" max="2" width="2.63"/>
    <col customWidth="1" min="3" max="4" width="18.88"/>
    <col customWidth="1" min="5" max="5" width="1.38"/>
    <col customWidth="1" min="6" max="7" width="18.88"/>
    <col customWidth="1" min="8" max="8" width="2.63"/>
    <col customWidth="1" min="9" max="9" width="6.88"/>
    <col customWidth="1" min="10" max="10" width="2.63"/>
    <col customWidth="1" min="11" max="11" width="1.38"/>
    <col customWidth="1" min="12" max="12" width="2.63"/>
    <col customWidth="1" min="13" max="17" width="15.75"/>
    <col customWidth="1" min="18" max="18" width="1.38"/>
    <col customWidth="1" min="19" max="19" width="2.63"/>
    <col customWidth="1" min="20" max="20" width="6.38"/>
  </cols>
  <sheetData>
    <row r="1" ht="15.75" customHeight="1">
      <c r="A1" s="1"/>
      <c r="B1" s="1"/>
      <c r="C1" s="1"/>
      <c r="D1" s="1"/>
      <c r="E1" s="1"/>
      <c r="F1" s="1"/>
      <c r="G1" s="1"/>
      <c r="H1" s="1"/>
      <c r="I1" s="1"/>
      <c r="J1" s="1"/>
      <c r="K1" s="1"/>
      <c r="L1" s="1"/>
      <c r="M1" s="1"/>
      <c r="N1" s="1"/>
      <c r="O1" s="1"/>
      <c r="P1" s="1"/>
      <c r="Q1" s="1"/>
      <c r="R1" s="1"/>
      <c r="S1" s="1"/>
      <c r="T1" s="1"/>
    </row>
    <row r="2" ht="15.75" customHeight="1">
      <c r="A2" s="1"/>
      <c r="B2" s="2"/>
      <c r="C2" s="2"/>
      <c r="D2" s="2"/>
      <c r="E2" s="2"/>
      <c r="F2" s="2"/>
      <c r="G2" s="2"/>
      <c r="H2" s="2"/>
      <c r="I2" s="2"/>
      <c r="J2" s="2"/>
      <c r="K2" s="2"/>
      <c r="L2" s="2"/>
      <c r="M2" s="2"/>
      <c r="N2" s="2"/>
      <c r="O2" s="2"/>
      <c r="P2" s="2"/>
      <c r="Q2" s="2"/>
      <c r="R2" s="2"/>
      <c r="S2" s="3"/>
      <c r="T2" s="1"/>
    </row>
    <row r="3" ht="15.75" customHeight="1">
      <c r="A3" s="4"/>
      <c r="B3" s="5"/>
      <c r="C3" s="6" t="s">
        <v>0</v>
      </c>
      <c r="S3" s="3"/>
    </row>
    <row r="4" ht="7.5" customHeight="1">
      <c r="A4" s="4"/>
      <c r="B4" s="2"/>
      <c r="C4" s="7"/>
      <c r="D4" s="7"/>
      <c r="E4" s="7"/>
      <c r="F4" s="7"/>
      <c r="G4" s="7"/>
      <c r="H4" s="7"/>
      <c r="I4" s="7"/>
      <c r="J4" s="7"/>
      <c r="K4" s="7"/>
      <c r="L4" s="7"/>
      <c r="M4" s="7"/>
      <c r="N4" s="7"/>
      <c r="O4" s="7"/>
      <c r="P4" s="7"/>
      <c r="Q4" s="7"/>
      <c r="R4" s="7"/>
      <c r="S4" s="3"/>
    </row>
    <row r="5" ht="15.75" customHeight="1">
      <c r="A5" s="4"/>
      <c r="B5" s="2"/>
      <c r="C5" s="6" t="s">
        <v>1</v>
      </c>
      <c r="S5" s="3"/>
    </row>
    <row r="6" ht="15.75" customHeight="1">
      <c r="A6" s="4"/>
      <c r="B6" s="8"/>
      <c r="C6" s="8"/>
      <c r="D6" s="8"/>
      <c r="E6" s="8"/>
      <c r="F6" s="8"/>
      <c r="G6" s="9"/>
      <c r="H6" s="8"/>
      <c r="I6" s="8"/>
      <c r="J6" s="8"/>
      <c r="K6" s="8"/>
      <c r="L6" s="8"/>
      <c r="M6" s="8"/>
      <c r="N6" s="8"/>
      <c r="O6" s="8"/>
      <c r="P6" s="8"/>
      <c r="Q6" s="8"/>
      <c r="R6" s="8"/>
      <c r="S6" s="10"/>
    </row>
    <row r="7" ht="15.75" customHeight="1">
      <c r="A7" s="4"/>
      <c r="G7" s="4"/>
    </row>
    <row r="8" ht="15.0" customHeight="1">
      <c r="A8" s="4"/>
      <c r="B8" s="11"/>
      <c r="C8" s="11"/>
      <c r="D8" s="11"/>
      <c r="E8" s="11"/>
      <c r="F8" s="11"/>
      <c r="G8" s="11"/>
      <c r="H8" s="12"/>
      <c r="J8" s="13"/>
      <c r="K8" s="13"/>
      <c r="L8" s="13"/>
      <c r="M8" s="13"/>
      <c r="N8" s="13"/>
      <c r="O8" s="13"/>
      <c r="P8" s="13"/>
      <c r="Q8" s="13"/>
      <c r="R8" s="13"/>
      <c r="S8" s="12"/>
    </row>
    <row r="9" ht="15.75" customHeight="1">
      <c r="B9" s="13"/>
      <c r="C9" s="14" t="s">
        <v>2</v>
      </c>
      <c r="H9" s="12"/>
      <c r="J9" s="13"/>
      <c r="K9" s="15"/>
      <c r="L9" s="15" t="s">
        <v>3</v>
      </c>
      <c r="S9" s="12"/>
    </row>
    <row r="10" ht="15.75" customHeight="1">
      <c r="B10" s="13"/>
      <c r="C10" s="13"/>
      <c r="D10" s="13"/>
      <c r="E10" s="13"/>
      <c r="F10" s="13"/>
      <c r="G10" s="13"/>
      <c r="H10" s="12"/>
      <c r="J10" s="13"/>
      <c r="K10" s="16">
        <v>1.0</v>
      </c>
      <c r="M10" s="17" t="s">
        <v>4</v>
      </c>
      <c r="R10" s="18"/>
      <c r="S10" s="12"/>
    </row>
    <row r="11" ht="31.5" customHeight="1">
      <c r="B11" s="13"/>
      <c r="C11" s="19" t="s">
        <v>5</v>
      </c>
      <c r="E11" s="20"/>
      <c r="F11" s="21" t="s">
        <v>6</v>
      </c>
      <c r="G11" s="22"/>
      <c r="H11" s="12"/>
      <c r="J11" s="23"/>
      <c r="K11" s="16">
        <v>2.0</v>
      </c>
      <c r="M11" s="24" t="s">
        <v>7</v>
      </c>
      <c r="R11" s="25"/>
      <c r="S11" s="26"/>
    </row>
    <row r="12" ht="31.5" customHeight="1">
      <c r="B12" s="13"/>
      <c r="C12" s="19" t="s">
        <v>8</v>
      </c>
      <c r="E12" s="27"/>
      <c r="F12" s="28">
        <v>250.0</v>
      </c>
      <c r="G12" s="22"/>
      <c r="H12" s="26"/>
      <c r="I12" s="29"/>
      <c r="J12" s="13"/>
      <c r="K12" s="16">
        <v>3.0</v>
      </c>
      <c r="M12" s="17" t="s">
        <v>9</v>
      </c>
      <c r="R12" s="18"/>
      <c r="S12" s="12"/>
    </row>
    <row r="13" ht="31.5" customHeight="1">
      <c r="B13" s="13"/>
      <c r="C13" s="19" t="s">
        <v>10</v>
      </c>
      <c r="E13" s="20"/>
      <c r="F13" s="28">
        <v>1.0</v>
      </c>
      <c r="G13" s="22"/>
      <c r="H13" s="12"/>
      <c r="J13" s="13"/>
      <c r="K13" s="30"/>
      <c r="L13" s="30"/>
      <c r="M13" s="30"/>
      <c r="N13" s="30"/>
      <c r="O13" s="30"/>
      <c r="P13" s="30"/>
      <c r="Q13" s="30"/>
      <c r="R13" s="13"/>
      <c r="S13" s="12"/>
    </row>
    <row r="14" ht="31.5" customHeight="1">
      <c r="B14" s="13"/>
      <c r="C14" s="19" t="s">
        <v>11</v>
      </c>
      <c r="E14" s="20"/>
      <c r="F14" s="21" t="s">
        <v>12</v>
      </c>
      <c r="G14" s="22"/>
      <c r="H14" s="12"/>
      <c r="J14" s="13"/>
      <c r="K14" s="17"/>
      <c r="L14" s="31" t="s">
        <v>13</v>
      </c>
      <c r="R14" s="18"/>
      <c r="S14" s="12"/>
    </row>
    <row r="15" ht="31.5" customHeight="1">
      <c r="B15" s="13"/>
      <c r="C15" s="19" t="s">
        <v>14</v>
      </c>
      <c r="E15" s="13"/>
      <c r="F15" s="28">
        <v>1.0</v>
      </c>
      <c r="G15" s="22"/>
      <c r="H15" s="12"/>
      <c r="J15" s="13"/>
      <c r="K15" s="17"/>
      <c r="R15" s="18"/>
      <c r="S15" s="12"/>
    </row>
    <row r="16" ht="31.5" customHeight="1">
      <c r="B16" s="13"/>
      <c r="C16" s="19" t="s">
        <v>15</v>
      </c>
      <c r="E16" s="13"/>
      <c r="F16" s="32">
        <v>0.021</v>
      </c>
      <c r="G16" s="22"/>
      <c r="H16" s="12"/>
      <c r="J16" s="33"/>
      <c r="K16" s="33"/>
      <c r="L16" s="33"/>
      <c r="M16" s="33"/>
      <c r="N16" s="33"/>
      <c r="O16" s="33"/>
      <c r="P16" s="33"/>
      <c r="Q16" s="33"/>
      <c r="R16" s="33"/>
      <c r="S16" s="34"/>
    </row>
    <row r="17" ht="31.5" customHeight="1">
      <c r="B17" s="13"/>
      <c r="C17" s="19" t="s">
        <v>16</v>
      </c>
      <c r="E17" s="13"/>
      <c r="F17" s="21" t="s">
        <v>17</v>
      </c>
      <c r="G17" s="22"/>
      <c r="H17" s="12"/>
      <c r="J17" s="18"/>
      <c r="K17" s="18"/>
      <c r="L17" s="35" t="s">
        <v>18</v>
      </c>
      <c r="R17" s="18"/>
      <c r="S17" s="18"/>
    </row>
    <row r="18" ht="31.5" customHeight="1">
      <c r="B18" s="13"/>
      <c r="C18" s="19" t="s">
        <v>19</v>
      </c>
      <c r="E18" s="13"/>
      <c r="F18" s="21" t="s">
        <v>20</v>
      </c>
      <c r="G18" s="22"/>
      <c r="H18" s="12"/>
      <c r="J18" s="18"/>
      <c r="K18" s="18"/>
      <c r="L18" s="36"/>
      <c r="R18" s="18"/>
      <c r="S18" s="18"/>
    </row>
    <row r="19" ht="31.5" customHeight="1">
      <c r="B19" s="13"/>
      <c r="C19" s="19"/>
      <c r="D19" s="19" t="s">
        <v>21</v>
      </c>
      <c r="E19" s="13"/>
      <c r="F19" s="21"/>
      <c r="G19" s="22"/>
      <c r="H19" s="12"/>
      <c r="J19" s="18"/>
      <c r="K19" s="18"/>
      <c r="L19" s="36"/>
      <c r="M19" s="36"/>
      <c r="N19" s="36"/>
      <c r="O19" s="36"/>
      <c r="P19" s="36"/>
      <c r="Q19" s="36"/>
      <c r="R19" s="18"/>
      <c r="S19" s="18"/>
    </row>
    <row r="20" ht="31.5" customHeight="1">
      <c r="B20" s="13"/>
      <c r="C20" s="19" t="s">
        <v>22</v>
      </c>
      <c r="E20" s="13"/>
      <c r="F20" s="28">
        <v>5.0</v>
      </c>
      <c r="G20" s="22"/>
      <c r="H20" s="12"/>
      <c r="J20" s="18"/>
      <c r="K20" s="18"/>
      <c r="L20" s="18"/>
      <c r="M20" s="18"/>
      <c r="N20" s="18"/>
      <c r="O20" s="18"/>
      <c r="P20" s="18"/>
      <c r="Q20" s="18"/>
      <c r="R20" s="18"/>
      <c r="S20" s="18"/>
    </row>
    <row r="21" ht="15.75" customHeight="1">
      <c r="B21" s="13"/>
      <c r="C21" s="19" t="s">
        <v>23</v>
      </c>
      <c r="E21" s="13"/>
      <c r="F21" s="37" t="s">
        <v>24</v>
      </c>
      <c r="G21" s="38"/>
      <c r="H21" s="12"/>
      <c r="I21" s="39"/>
      <c r="J21" s="40"/>
      <c r="K21" s="41" t="s">
        <v>25</v>
      </c>
      <c r="S21" s="42"/>
    </row>
    <row r="22" ht="31.5" customHeight="1">
      <c r="B22" s="13"/>
      <c r="C22" s="43" t="s">
        <v>26</v>
      </c>
      <c r="E22" s="13"/>
      <c r="F22" s="21"/>
      <c r="G22" s="22"/>
      <c r="H22" s="12"/>
      <c r="J22" s="40"/>
      <c r="S22" s="42"/>
    </row>
    <row r="23" ht="15.75" customHeight="1">
      <c r="B23" s="13"/>
      <c r="C23" s="19" t="s">
        <v>27</v>
      </c>
      <c r="E23" s="44"/>
      <c r="F23" s="45" t="s">
        <v>28</v>
      </c>
      <c r="G23" s="45" t="s">
        <v>29</v>
      </c>
      <c r="H23" s="12"/>
      <c r="J23" s="40"/>
      <c r="S23" s="42"/>
    </row>
    <row r="24" ht="15.75" customHeight="1">
      <c r="B24" s="13"/>
      <c r="C24" s="13"/>
      <c r="D24" s="13"/>
      <c r="E24" s="13"/>
      <c r="F24" s="13"/>
      <c r="G24" s="13"/>
      <c r="H24" s="12"/>
      <c r="J24" s="40"/>
      <c r="S24" s="42"/>
    </row>
    <row r="25" ht="60.0" customHeight="1">
      <c r="B25" s="13"/>
      <c r="C25" s="46" t="s">
        <v>30</v>
      </c>
      <c r="H25" s="12"/>
      <c r="J25" s="40"/>
      <c r="S25" s="42"/>
    </row>
    <row r="26" ht="15.75" customHeight="1">
      <c r="B26" s="33"/>
      <c r="C26" s="33"/>
      <c r="D26" s="33"/>
      <c r="E26" s="33"/>
      <c r="F26" s="33"/>
      <c r="G26" s="33"/>
      <c r="H26" s="34"/>
      <c r="J26" s="47"/>
      <c r="K26" s="47"/>
      <c r="L26" s="47"/>
      <c r="M26" s="47"/>
      <c r="N26" s="47"/>
      <c r="O26" s="47"/>
      <c r="P26" s="47"/>
      <c r="Q26" s="47"/>
      <c r="R26" s="47"/>
      <c r="S26" s="48"/>
    </row>
    <row r="27" ht="15.75" customHeight="1">
      <c r="C27" s="49"/>
    </row>
    <row r="28" ht="40.5" customHeight="1">
      <c r="A28" s="50" t="s">
        <v>31</v>
      </c>
    </row>
    <row r="29" ht="40.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1">
    <mergeCell ref="K10:L10"/>
    <mergeCell ref="K11:L11"/>
    <mergeCell ref="K12:L12"/>
    <mergeCell ref="M12:Q12"/>
    <mergeCell ref="L14:Q15"/>
    <mergeCell ref="L17:Q17"/>
    <mergeCell ref="L18:Q18"/>
    <mergeCell ref="K21:R25"/>
    <mergeCell ref="C3:R3"/>
    <mergeCell ref="C5:R5"/>
    <mergeCell ref="C9:G9"/>
    <mergeCell ref="L9:R9"/>
    <mergeCell ref="M10:Q10"/>
    <mergeCell ref="F11:G11"/>
    <mergeCell ref="M11:Q11"/>
    <mergeCell ref="F14:G14"/>
    <mergeCell ref="F15:G15"/>
    <mergeCell ref="C11:D11"/>
    <mergeCell ref="C12:D12"/>
    <mergeCell ref="F12:G12"/>
    <mergeCell ref="C13:D13"/>
    <mergeCell ref="F13:G13"/>
    <mergeCell ref="C14:D14"/>
    <mergeCell ref="C15:D15"/>
    <mergeCell ref="F19:G19"/>
    <mergeCell ref="F20:G20"/>
    <mergeCell ref="C21:D21"/>
    <mergeCell ref="F21:G21"/>
    <mergeCell ref="C22:D22"/>
    <mergeCell ref="F22:G22"/>
    <mergeCell ref="C23:D23"/>
    <mergeCell ref="C25:G25"/>
    <mergeCell ref="C27:Q27"/>
    <mergeCell ref="A28:T29"/>
    <mergeCell ref="C16:D16"/>
    <mergeCell ref="F16:G16"/>
    <mergeCell ref="C17:D17"/>
    <mergeCell ref="F17:G17"/>
    <mergeCell ref="C18:D18"/>
    <mergeCell ref="F18:G18"/>
    <mergeCell ref="C20:D20"/>
  </mergeCells>
  <dataValidations>
    <dataValidation type="list" allowBlank="1" sqref="F14">
      <formula1>'Reference Formulas'!$R$6:$R$10</formula1>
    </dataValidation>
  </dataValidation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2.0" ySplit="2.0" topLeftCell="C3" activePane="bottomRight" state="frozen"/>
      <selection activeCell="C1" sqref="C1" pane="topRight"/>
      <selection activeCell="A3" sqref="A3" pane="bottomLeft"/>
      <selection activeCell="C3" sqref="C3" pane="bottomRight"/>
    </sheetView>
  </sheetViews>
  <sheetFormatPr customHeight="1" defaultColWidth="12.63" defaultRowHeight="15.0"/>
  <cols>
    <col customWidth="1" min="1" max="1" width="29.63"/>
    <col customWidth="1" min="2" max="2" width="28.38"/>
    <col customWidth="1" min="3" max="3" width="31.13"/>
    <col customWidth="1" min="4" max="4" width="14.88"/>
    <col customWidth="1" min="5" max="5" width="8.63"/>
    <col customWidth="1" min="6" max="6" width="15.0"/>
    <col customWidth="1" min="7" max="7" width="13.63"/>
    <col customWidth="1" min="8" max="9" width="11.63"/>
    <col customWidth="1" min="10" max="10" width="18.63"/>
    <col customWidth="1" min="13" max="13" width="14.63"/>
    <col customWidth="1" min="14" max="14" width="10.5"/>
    <col customWidth="1" min="15" max="15" width="18.63"/>
    <col customWidth="1" min="16" max="16" width="9.5"/>
    <col customWidth="1" min="17" max="17" width="9.0"/>
    <col customWidth="1" min="18" max="18" width="13.13"/>
  </cols>
  <sheetData>
    <row r="1" ht="15.75" customHeight="1">
      <c r="A1" s="51" t="str">
        <f>'Template Instructions'!F17</f>
        <v>Existing Infrastructure</v>
      </c>
      <c r="B1" s="52">
        <f>'Reference Formulas'!$Q$6</f>
        <v>12485390.3</v>
      </c>
      <c r="C1" s="53" t="s">
        <v>32</v>
      </c>
      <c r="G1" s="54" t="s">
        <v>33</v>
      </c>
      <c r="I1" s="55"/>
      <c r="J1" s="56" t="s">
        <v>34</v>
      </c>
      <c r="S1" s="57" t="s">
        <v>35</v>
      </c>
      <c r="T1" s="58"/>
      <c r="U1" s="58"/>
      <c r="V1" s="58"/>
      <c r="W1" s="58"/>
      <c r="X1" s="58"/>
      <c r="Y1" s="58"/>
      <c r="Z1" s="58"/>
      <c r="AA1" s="58"/>
    </row>
    <row r="2" ht="15.75" customHeight="1">
      <c r="A2" s="59" t="s">
        <v>36</v>
      </c>
      <c r="B2" s="59" t="s">
        <v>37</v>
      </c>
      <c r="C2" s="59" t="s">
        <v>38</v>
      </c>
      <c r="D2" s="60" t="s">
        <v>39</v>
      </c>
      <c r="E2" s="61" t="s">
        <v>40</v>
      </c>
      <c r="F2" s="62" t="s">
        <v>41</v>
      </c>
      <c r="G2" s="63" t="s">
        <v>42</v>
      </c>
      <c r="H2" s="64" t="s">
        <v>43</v>
      </c>
      <c r="I2" s="65" t="s">
        <v>44</v>
      </c>
      <c r="J2" s="66" t="s">
        <v>45</v>
      </c>
      <c r="K2" s="63" t="s">
        <v>46</v>
      </c>
      <c r="L2" s="63" t="s">
        <v>47</v>
      </c>
      <c r="M2" s="63" t="s">
        <v>48</v>
      </c>
      <c r="N2" s="66" t="s">
        <v>49</v>
      </c>
      <c r="O2" s="63" t="s">
        <v>50</v>
      </c>
      <c r="P2" s="67" t="s">
        <v>51</v>
      </c>
      <c r="Q2" s="67" t="s">
        <v>52</v>
      </c>
      <c r="R2" s="65" t="s">
        <v>53</v>
      </c>
      <c r="S2" s="65" t="s">
        <v>54</v>
      </c>
      <c r="T2" s="68"/>
      <c r="U2" s="68"/>
      <c r="V2" s="68"/>
      <c r="W2" s="68"/>
      <c r="X2" s="68"/>
      <c r="Y2" s="68"/>
      <c r="Z2" s="68"/>
      <c r="AA2" s="68"/>
    </row>
    <row r="3" ht="15.75" customHeight="1">
      <c r="A3" s="69" t="s">
        <v>55</v>
      </c>
      <c r="B3" s="70"/>
      <c r="C3" s="71"/>
      <c r="D3" s="72">
        <f>sum($D4:$D15)</f>
        <v>35850</v>
      </c>
      <c r="E3" s="73"/>
      <c r="F3" s="72">
        <f>sum(F$4:F$15)</f>
        <v>220750</v>
      </c>
      <c r="G3" s="72"/>
      <c r="H3" s="73"/>
      <c r="I3" s="72">
        <f>sum($I4:$I15)</f>
        <v>238350</v>
      </c>
      <c r="J3" s="74"/>
      <c r="K3" s="75"/>
      <c r="L3" s="76">
        <f>sum($L4:$L15)</f>
        <v>24409.0789</v>
      </c>
      <c r="M3" s="74"/>
      <c r="N3" s="74"/>
      <c r="O3" s="72">
        <f>sum($O4:$O15)</f>
        <v>169483.0208</v>
      </c>
      <c r="P3" s="77"/>
      <c r="Q3" s="77"/>
      <c r="R3" s="72">
        <f>sum($R4:$R15)</f>
        <v>193892.0997</v>
      </c>
      <c r="S3" s="72">
        <f>sum($S4:$S15)</f>
        <v>432242.0997</v>
      </c>
      <c r="T3" s="72"/>
      <c r="U3" s="72"/>
      <c r="V3" s="72"/>
      <c r="W3" s="72"/>
      <c r="X3" s="72"/>
      <c r="Y3" s="72"/>
      <c r="Z3" s="72"/>
      <c r="AA3" s="72"/>
    </row>
    <row r="4" ht="15.75" hidden="1" customHeight="1">
      <c r="A4" s="78"/>
      <c r="B4" s="79"/>
      <c r="C4" s="78"/>
      <c r="D4" s="80"/>
      <c r="E4" s="81"/>
      <c r="F4" s="82">
        <f t="array" ref="F4:F13">$D4:$D13*$E4:$E13</f>
        <v>0</v>
      </c>
      <c r="G4" s="80"/>
      <c r="H4" s="81"/>
      <c r="I4" s="83">
        <f t="array" ref="I4:I15">if($G4:$G15&gt;0,($G4:$G15*($H4:$H15-1)+$F4:$F15),$F4:$F15)</f>
        <v>0</v>
      </c>
      <c r="J4" s="84"/>
      <c r="K4" s="85"/>
      <c r="L4" s="86">
        <f t="array" ref="L4:L15">(if($J4:$J15="no",0,(($K4:$K15*'Template Instructions'!$F$20)*(1+'Template Instructions'!$F$16)^'Template Instructions'!$F$20*'Template Instructions'!$F$15)))</f>
        <v>0</v>
      </c>
      <c r="M4" s="81"/>
      <c r="N4" s="81"/>
      <c r="O4" s="87">
        <f t="array" ref="O4:O15">($M4:$M15*$D4:$D15)*(1+'Template Instructions'!$F$16)^($N4:$N15)</f>
        <v>0</v>
      </c>
      <c r="P4" s="88"/>
      <c r="Q4" s="88"/>
      <c r="R4" s="83">
        <f t="array" ref="R4:R15">$L4:$L15+$O4:$O15+$Q4:$Q15-$P4:$P15</f>
        <v>0</v>
      </c>
      <c r="S4" s="82">
        <f t="array" ref="S4:S15">$I4:$I15+$R4:$R15</f>
        <v>0</v>
      </c>
      <c r="T4" s="89"/>
      <c r="U4" s="89"/>
      <c r="V4" s="89"/>
      <c r="W4" s="89"/>
      <c r="X4" s="89"/>
      <c r="Y4" s="89"/>
      <c r="Z4" s="89"/>
      <c r="AA4" s="89"/>
    </row>
    <row r="5" ht="15.75" customHeight="1">
      <c r="A5" s="78" t="s">
        <v>56</v>
      </c>
      <c r="B5" s="79" t="s">
        <v>56</v>
      </c>
      <c r="C5" s="78" t="s">
        <v>57</v>
      </c>
      <c r="D5" s="80">
        <v>5000.0</v>
      </c>
      <c r="E5" s="81">
        <v>10.0</v>
      </c>
      <c r="F5" s="82">
        <v>50000.0</v>
      </c>
      <c r="G5" s="80">
        <v>0.0</v>
      </c>
      <c r="H5" s="81">
        <v>5.0</v>
      </c>
      <c r="I5" s="83">
        <v>50000.0</v>
      </c>
      <c r="J5" s="84" t="s">
        <v>58</v>
      </c>
      <c r="K5" s="85"/>
      <c r="L5" s="86">
        <v>0.0</v>
      </c>
      <c r="M5" s="81">
        <v>10.0</v>
      </c>
      <c r="N5" s="81">
        <v>5.0</v>
      </c>
      <c r="O5" s="87">
        <v>55475.17932445503</v>
      </c>
      <c r="P5" s="88"/>
      <c r="Q5" s="88"/>
      <c r="R5" s="83">
        <v>55475.17932445503</v>
      </c>
      <c r="S5" s="82">
        <v>105475.17932445504</v>
      </c>
      <c r="T5" s="90"/>
      <c r="U5" s="90"/>
      <c r="V5" s="90"/>
      <c r="W5" s="90"/>
      <c r="X5" s="90"/>
      <c r="Y5" s="90"/>
      <c r="Z5" s="90"/>
      <c r="AA5" s="90"/>
    </row>
    <row r="6" ht="15.75" customHeight="1">
      <c r="A6" s="78" t="s">
        <v>56</v>
      </c>
      <c r="B6" s="79" t="s">
        <v>59</v>
      </c>
      <c r="C6" s="78" t="s">
        <v>60</v>
      </c>
      <c r="D6" s="80">
        <v>8750.0</v>
      </c>
      <c r="E6" s="81">
        <v>1.0</v>
      </c>
      <c r="F6" s="82">
        <v>8750.0</v>
      </c>
      <c r="G6" s="80">
        <v>0.0</v>
      </c>
      <c r="H6" s="81">
        <v>5.0</v>
      </c>
      <c r="I6" s="82">
        <v>8750.0</v>
      </c>
      <c r="J6" s="84" t="s">
        <v>58</v>
      </c>
      <c r="K6" s="85"/>
      <c r="L6" s="86">
        <v>0.0</v>
      </c>
      <c r="M6" s="81">
        <v>0.0</v>
      </c>
      <c r="N6" s="81">
        <v>0.0</v>
      </c>
      <c r="O6" s="91">
        <v>0.0</v>
      </c>
      <c r="P6" s="88"/>
      <c r="Q6" s="88"/>
      <c r="R6" s="82">
        <v>0.0</v>
      </c>
      <c r="S6" s="83">
        <v>8750.0</v>
      </c>
      <c r="T6" s="87"/>
      <c r="U6" s="87"/>
      <c r="V6" s="87"/>
      <c r="W6" s="87"/>
      <c r="X6" s="87"/>
      <c r="Y6" s="87"/>
      <c r="Z6" s="87"/>
      <c r="AA6" s="87"/>
    </row>
    <row r="7" ht="15.75" customHeight="1">
      <c r="A7" s="78" t="s">
        <v>56</v>
      </c>
      <c r="B7" s="84" t="s">
        <v>61</v>
      </c>
      <c r="C7" s="79"/>
      <c r="D7" s="80">
        <v>1000.0</v>
      </c>
      <c r="E7" s="81">
        <v>1.0</v>
      </c>
      <c r="F7" s="82">
        <v>1000.0</v>
      </c>
      <c r="G7" s="80">
        <v>0.0</v>
      </c>
      <c r="H7" s="81">
        <v>5.0</v>
      </c>
      <c r="I7" s="82">
        <v>1000.0</v>
      </c>
      <c r="J7" s="84" t="s">
        <v>58</v>
      </c>
      <c r="K7" s="85"/>
      <c r="L7" s="86">
        <v>0.0</v>
      </c>
      <c r="M7" s="81">
        <v>0.0</v>
      </c>
      <c r="N7" s="81">
        <v>0.0</v>
      </c>
      <c r="O7" s="89">
        <v>0.0</v>
      </c>
      <c r="P7" s="88"/>
      <c r="Q7" s="88"/>
      <c r="R7" s="82">
        <v>0.0</v>
      </c>
      <c r="S7" s="83">
        <v>1000.0</v>
      </c>
      <c r="T7" s="87"/>
      <c r="U7" s="87"/>
      <c r="V7" s="87"/>
      <c r="W7" s="87"/>
      <c r="X7" s="87"/>
      <c r="Y7" s="87"/>
      <c r="Z7" s="87"/>
      <c r="AA7" s="87"/>
    </row>
    <row r="8" ht="15.75" customHeight="1">
      <c r="A8" s="78" t="s">
        <v>62</v>
      </c>
      <c r="B8" s="84" t="s">
        <v>63</v>
      </c>
      <c r="C8" s="79"/>
      <c r="D8" s="80">
        <v>6000.0</v>
      </c>
      <c r="E8" s="81">
        <v>12.0</v>
      </c>
      <c r="F8" s="82">
        <v>72000.0</v>
      </c>
      <c r="G8" s="80">
        <v>0.0</v>
      </c>
      <c r="H8" s="81">
        <v>5.0</v>
      </c>
      <c r="I8" s="82">
        <v>72000.0</v>
      </c>
      <c r="J8" s="84" t="s">
        <v>58</v>
      </c>
      <c r="K8" s="85"/>
      <c r="L8" s="86">
        <v>0.0</v>
      </c>
      <c r="M8" s="81">
        <v>6.0</v>
      </c>
      <c r="N8" s="81">
        <v>5.0</v>
      </c>
      <c r="O8" s="89">
        <v>39942.12911360762</v>
      </c>
      <c r="P8" s="88"/>
      <c r="Q8" s="88"/>
      <c r="R8" s="82">
        <v>39942.12911360762</v>
      </c>
      <c r="S8" s="83">
        <v>111942.12911360762</v>
      </c>
      <c r="T8" s="87"/>
      <c r="U8" s="87"/>
      <c r="V8" s="87"/>
      <c r="W8" s="87"/>
      <c r="X8" s="87"/>
      <c r="Y8" s="87"/>
      <c r="Z8" s="87"/>
      <c r="AA8" s="87"/>
    </row>
    <row r="9" ht="15.75" customHeight="1">
      <c r="A9" s="78" t="s">
        <v>62</v>
      </c>
      <c r="B9" s="84" t="s">
        <v>64</v>
      </c>
      <c r="C9" s="79"/>
      <c r="D9" s="80">
        <v>500.0</v>
      </c>
      <c r="E9" s="81">
        <v>18.0</v>
      </c>
      <c r="F9" s="82">
        <v>9000.0</v>
      </c>
      <c r="G9" s="80">
        <v>0.0</v>
      </c>
      <c r="H9" s="81">
        <v>5.0</v>
      </c>
      <c r="I9" s="82">
        <v>9000.0</v>
      </c>
      <c r="J9" s="84" t="s">
        <v>58</v>
      </c>
      <c r="K9" s="85"/>
      <c r="L9" s="86">
        <v>0.0</v>
      </c>
      <c r="M9" s="81">
        <v>12.0</v>
      </c>
      <c r="N9" s="81">
        <v>3.0</v>
      </c>
      <c r="O9" s="89">
        <v>6385.993565999998</v>
      </c>
      <c r="P9" s="88"/>
      <c r="Q9" s="88"/>
      <c r="R9" s="82">
        <v>6385.993565999998</v>
      </c>
      <c r="S9" s="83">
        <v>15385.993565999997</v>
      </c>
      <c r="T9" s="87"/>
      <c r="U9" s="87"/>
      <c r="V9" s="87"/>
      <c r="W9" s="87"/>
      <c r="X9" s="87"/>
      <c r="Y9" s="87"/>
      <c r="Z9" s="87"/>
      <c r="AA9" s="87"/>
    </row>
    <row r="10" ht="15.75" customHeight="1">
      <c r="A10" s="78" t="s">
        <v>62</v>
      </c>
      <c r="B10" s="84" t="s">
        <v>65</v>
      </c>
      <c r="C10" s="79" t="s">
        <v>66</v>
      </c>
      <c r="D10" s="80">
        <v>2500.0</v>
      </c>
      <c r="E10" s="81">
        <v>4.0</v>
      </c>
      <c r="F10" s="82">
        <v>10000.0</v>
      </c>
      <c r="G10" s="80">
        <v>0.0</v>
      </c>
      <c r="H10" s="81">
        <v>5.0</v>
      </c>
      <c r="I10" s="82">
        <v>10000.0</v>
      </c>
      <c r="J10" s="84" t="s">
        <v>58</v>
      </c>
      <c r="K10" s="85"/>
      <c r="L10" s="86">
        <v>0.0</v>
      </c>
      <c r="M10" s="81">
        <v>0.0</v>
      </c>
      <c r="N10" s="81">
        <v>0.0</v>
      </c>
      <c r="O10" s="89">
        <v>0.0</v>
      </c>
      <c r="P10" s="88"/>
      <c r="Q10" s="88"/>
      <c r="R10" s="82">
        <v>0.0</v>
      </c>
      <c r="S10" s="83">
        <v>10000.0</v>
      </c>
      <c r="T10" s="87"/>
      <c r="U10" s="87"/>
      <c r="V10" s="87"/>
      <c r="W10" s="87"/>
      <c r="X10" s="87"/>
      <c r="Y10" s="87"/>
      <c r="Z10" s="87"/>
      <c r="AA10" s="87"/>
    </row>
    <row r="11" ht="15.75" customHeight="1">
      <c r="A11" s="78" t="s">
        <v>62</v>
      </c>
      <c r="B11" s="84" t="s">
        <v>67</v>
      </c>
      <c r="C11" s="79" t="s">
        <v>68</v>
      </c>
      <c r="D11" s="80">
        <v>1000.0</v>
      </c>
      <c r="E11" s="81">
        <v>4.0</v>
      </c>
      <c r="F11" s="82">
        <v>4000.0</v>
      </c>
      <c r="G11" s="80">
        <v>4400.0</v>
      </c>
      <c r="H11" s="81">
        <v>5.0</v>
      </c>
      <c r="I11" s="82">
        <v>21600.0</v>
      </c>
      <c r="J11" s="84" t="s">
        <v>69</v>
      </c>
      <c r="K11" s="92">
        <v>4400.0</v>
      </c>
      <c r="L11" s="86">
        <v>24409.07890276021</v>
      </c>
      <c r="M11" s="81">
        <v>0.0</v>
      </c>
      <c r="N11" s="81">
        <v>0.0</v>
      </c>
      <c r="O11" s="89">
        <v>0.0</v>
      </c>
      <c r="P11" s="88"/>
      <c r="Q11" s="88"/>
      <c r="R11" s="82">
        <v>24409.07890276021</v>
      </c>
      <c r="S11" s="83">
        <v>46009.078902760215</v>
      </c>
      <c r="T11" s="87"/>
      <c r="U11" s="87"/>
      <c r="V11" s="87"/>
      <c r="W11" s="87"/>
      <c r="X11" s="87"/>
      <c r="Y11" s="87"/>
      <c r="Z11" s="87"/>
      <c r="AA11" s="87"/>
    </row>
    <row r="12" ht="15.75" customHeight="1">
      <c r="A12" s="79" t="s">
        <v>62</v>
      </c>
      <c r="B12" s="84" t="s">
        <v>70</v>
      </c>
      <c r="C12" s="79"/>
      <c r="D12" s="80">
        <v>5000.0</v>
      </c>
      <c r="E12" s="81">
        <v>1.0</v>
      </c>
      <c r="F12" s="82">
        <v>5000.0</v>
      </c>
      <c r="G12" s="80">
        <v>0.0</v>
      </c>
      <c r="H12" s="81">
        <v>5.0</v>
      </c>
      <c r="I12" s="82">
        <v>5000.0</v>
      </c>
      <c r="J12" s="84" t="s">
        <v>58</v>
      </c>
      <c r="K12" s="85"/>
      <c r="L12" s="86">
        <v>0.0</v>
      </c>
      <c r="M12" s="81">
        <v>0.0</v>
      </c>
      <c r="N12" s="81">
        <v>0.0</v>
      </c>
      <c r="O12" s="89">
        <v>0.0</v>
      </c>
      <c r="P12" s="88"/>
      <c r="Q12" s="88"/>
      <c r="R12" s="82">
        <v>0.0</v>
      </c>
      <c r="S12" s="83">
        <v>5000.0</v>
      </c>
      <c r="T12" s="87"/>
      <c r="U12" s="87"/>
      <c r="V12" s="87"/>
      <c r="W12" s="87"/>
      <c r="X12" s="87"/>
      <c r="Y12" s="87"/>
      <c r="Z12" s="87"/>
      <c r="AA12" s="87"/>
    </row>
    <row r="13" ht="15.75" customHeight="1">
      <c r="A13" s="79" t="s">
        <v>71</v>
      </c>
      <c r="B13" s="84" t="s">
        <v>72</v>
      </c>
      <c r="C13" s="79" t="s">
        <v>73</v>
      </c>
      <c r="D13" s="80">
        <v>6100.0</v>
      </c>
      <c r="E13" s="81">
        <v>10.0</v>
      </c>
      <c r="F13" s="82">
        <v>61000.0</v>
      </c>
      <c r="G13" s="80">
        <v>0.0</v>
      </c>
      <c r="H13" s="81">
        <v>5.0</v>
      </c>
      <c r="I13" s="82">
        <v>61000.0</v>
      </c>
      <c r="J13" s="84" t="s">
        <v>58</v>
      </c>
      <c r="K13" s="92"/>
      <c r="L13" s="86">
        <v>0.0</v>
      </c>
      <c r="M13" s="81">
        <v>10.0</v>
      </c>
      <c r="N13" s="81">
        <v>5.0</v>
      </c>
      <c r="O13" s="89">
        <v>67679.71877583514</v>
      </c>
      <c r="P13" s="88"/>
      <c r="Q13" s="88"/>
      <c r="R13" s="82">
        <v>67679.71877583514</v>
      </c>
      <c r="S13" s="83">
        <v>128679.71877583514</v>
      </c>
      <c r="T13" s="87"/>
      <c r="U13" s="87"/>
      <c r="V13" s="87"/>
      <c r="W13" s="87"/>
      <c r="X13" s="87"/>
      <c r="Y13" s="87"/>
      <c r="Z13" s="87"/>
      <c r="AA13" s="87"/>
    </row>
    <row r="14" ht="15.75" customHeight="1">
      <c r="A14" s="79"/>
      <c r="B14" s="84"/>
      <c r="C14" s="79"/>
      <c r="D14" s="80"/>
      <c r="E14" s="81"/>
      <c r="F14" s="82"/>
      <c r="G14" s="80"/>
      <c r="H14" s="81"/>
      <c r="I14" s="82"/>
      <c r="J14" s="84"/>
      <c r="K14" s="85"/>
      <c r="L14" s="86">
        <v>0.0</v>
      </c>
      <c r="M14" s="81"/>
      <c r="N14" s="81"/>
      <c r="O14" s="89">
        <v>0.0</v>
      </c>
      <c r="P14" s="88"/>
      <c r="Q14" s="88"/>
      <c r="R14" s="82">
        <v>0.0</v>
      </c>
      <c r="S14" s="83">
        <v>0.0</v>
      </c>
      <c r="T14" s="87"/>
      <c r="U14" s="87"/>
      <c r="V14" s="87"/>
      <c r="W14" s="87"/>
      <c r="X14" s="87"/>
      <c r="Y14" s="87"/>
      <c r="Z14" s="87"/>
      <c r="AA14" s="87"/>
    </row>
    <row r="15" ht="15.75" hidden="1" customHeight="1">
      <c r="A15" s="79"/>
      <c r="B15" s="84"/>
      <c r="C15" s="79"/>
      <c r="D15" s="80"/>
      <c r="E15" s="81"/>
      <c r="F15" s="82"/>
      <c r="G15" s="80"/>
      <c r="H15" s="81"/>
      <c r="I15" s="93"/>
      <c r="J15" s="84"/>
      <c r="K15" s="94"/>
      <c r="L15" s="95">
        <v>0.0</v>
      </c>
      <c r="M15" s="81"/>
      <c r="N15" s="81"/>
      <c r="O15" s="96">
        <v>0.0</v>
      </c>
      <c r="P15" s="88"/>
      <c r="Q15" s="88"/>
      <c r="R15" s="93">
        <v>0.0</v>
      </c>
      <c r="S15" s="97">
        <v>0.0</v>
      </c>
      <c r="T15" s="98"/>
      <c r="U15" s="98"/>
      <c r="V15" s="98"/>
      <c r="W15" s="98"/>
      <c r="X15" s="98"/>
      <c r="Y15" s="98"/>
      <c r="Z15" s="98"/>
      <c r="AA15" s="98"/>
    </row>
    <row r="16" ht="15.75" customHeight="1">
      <c r="A16" s="99" t="s">
        <v>74</v>
      </c>
      <c r="B16" s="100"/>
      <c r="C16" s="101"/>
      <c r="D16" s="102">
        <f>sum($D17:$D28)</f>
        <v>69640</v>
      </c>
      <c r="E16" s="103"/>
      <c r="F16" s="102">
        <f>sum($F17:$F28)</f>
        <v>96880</v>
      </c>
      <c r="G16" s="102"/>
      <c r="H16" s="103"/>
      <c r="I16" s="102">
        <f>sum($I17:$I28)</f>
        <v>587740</v>
      </c>
      <c r="J16" s="104"/>
      <c r="K16" s="105"/>
      <c r="L16" s="106">
        <f>sum($L17:$L28)</f>
        <v>277597.7973</v>
      </c>
      <c r="M16" s="103"/>
      <c r="N16" s="103"/>
      <c r="O16" s="102">
        <f>sum($O17:$O28)</f>
        <v>0</v>
      </c>
      <c r="P16" s="107"/>
      <c r="Q16" s="107"/>
      <c r="R16" s="102">
        <f>sum($R17:$R28)</f>
        <v>277597.7973</v>
      </c>
      <c r="S16" s="102">
        <f>sum($S17:$S28)</f>
        <v>865337.7973</v>
      </c>
      <c r="T16" s="72"/>
      <c r="U16" s="72"/>
      <c r="V16" s="72"/>
      <c r="W16" s="72"/>
      <c r="X16" s="72"/>
      <c r="Y16" s="72"/>
      <c r="Z16" s="72"/>
      <c r="AA16" s="72"/>
    </row>
    <row r="17" ht="15.75" hidden="1" customHeight="1">
      <c r="A17" s="79"/>
      <c r="B17" s="84"/>
      <c r="C17" s="79"/>
      <c r="D17" s="80"/>
      <c r="E17" s="81"/>
      <c r="F17" s="82">
        <f t="array" ref="F17:F28">$D17:$D28*$E17:$E28</f>
        <v>0</v>
      </c>
      <c r="G17" s="80">
        <f t="shared" ref="G17:G18" si="1">F17</f>
        <v>0</v>
      </c>
      <c r="H17" s="81"/>
      <c r="I17" s="108">
        <f t="array" ref="I17:I28">if($G17:$G28&gt;0,($G17:$G28*($H17:$H28-1)+$F17:$F28), $F17:$F28)</f>
        <v>0</v>
      </c>
      <c r="J17" s="84" t="s">
        <v>69</v>
      </c>
      <c r="K17" s="85"/>
      <c r="L17" s="109">
        <f t="array" ref="L17:L28">(if($J17:$J28="no",0,(($K17:$K28*'Template Instructions'!$F$20)*(1+'Template Instructions'!$F$16)^'Template Instructions'!$F$20*'Template Instructions'!$F$15)))</f>
        <v>0</v>
      </c>
      <c r="M17" s="81">
        <v>0.0</v>
      </c>
      <c r="N17" s="81">
        <v>0.0</v>
      </c>
      <c r="O17" s="91">
        <f t="array" ref="O17:O28">($M17:$M28*$D17:$D28)*(1+'Template Instructions'!$F$16)^($N17:$N28)</f>
        <v>0</v>
      </c>
      <c r="P17" s="88"/>
      <c r="Q17" s="88"/>
      <c r="R17" s="108">
        <f t="array" ref="R17:R28">$L17:$L28 +$O17:$O28+$Q17:$Q28-$P17:$P28</f>
        <v>0</v>
      </c>
      <c r="S17" s="108">
        <f t="array" ref="S17:S28">$I17:$I28+$R17:$R28</f>
        <v>0</v>
      </c>
      <c r="T17" s="91"/>
      <c r="U17" s="91"/>
      <c r="V17" s="91"/>
      <c r="W17" s="91"/>
      <c r="X17" s="91"/>
      <c r="Y17" s="91"/>
      <c r="Z17" s="91"/>
      <c r="AA17" s="91"/>
    </row>
    <row r="18" ht="15.75" customHeight="1">
      <c r="A18" s="79" t="s">
        <v>75</v>
      </c>
      <c r="B18" s="84" t="s">
        <v>76</v>
      </c>
      <c r="C18" s="79" t="s">
        <v>77</v>
      </c>
      <c r="D18" s="80">
        <v>13200.0</v>
      </c>
      <c r="E18" s="81">
        <v>2.0</v>
      </c>
      <c r="F18" s="82">
        <v>26400.0</v>
      </c>
      <c r="G18" s="80">
        <f t="shared" si="1"/>
        <v>26400</v>
      </c>
      <c r="H18" s="81">
        <v>10.0</v>
      </c>
      <c r="I18" s="83">
        <v>264000.0</v>
      </c>
      <c r="J18" s="84" t="s">
        <v>69</v>
      </c>
      <c r="K18" s="80">
        <v>26400.0</v>
      </c>
      <c r="L18" s="86">
        <v>146454.47341656126</v>
      </c>
      <c r="M18" s="81">
        <v>0.0</v>
      </c>
      <c r="N18" s="81">
        <v>0.0</v>
      </c>
      <c r="O18" s="87">
        <v>0.0</v>
      </c>
      <c r="P18" s="88"/>
      <c r="Q18" s="88"/>
      <c r="R18" s="83">
        <v>146454.47341656126</v>
      </c>
      <c r="S18" s="83">
        <v>410454.47341656126</v>
      </c>
      <c r="T18" s="87"/>
      <c r="U18" s="87"/>
      <c r="V18" s="87"/>
      <c r="W18" s="87"/>
      <c r="X18" s="87"/>
      <c r="Y18" s="87"/>
      <c r="Z18" s="87"/>
      <c r="AA18" s="87"/>
    </row>
    <row r="19" ht="15.75" customHeight="1">
      <c r="A19" s="79" t="s">
        <v>78</v>
      </c>
      <c r="B19" s="84" t="s">
        <v>79</v>
      </c>
      <c r="C19" s="79" t="s">
        <v>80</v>
      </c>
      <c r="D19" s="80">
        <v>6000.0</v>
      </c>
      <c r="E19" s="81">
        <v>2.0</v>
      </c>
      <c r="F19" s="82">
        <v>12000.0</v>
      </c>
      <c r="G19" s="80">
        <v>12000.0</v>
      </c>
      <c r="H19" s="81">
        <v>10.0</v>
      </c>
      <c r="I19" s="82">
        <v>120000.0</v>
      </c>
      <c r="J19" s="84" t="s">
        <v>69</v>
      </c>
      <c r="K19" s="80">
        <v>12000.0</v>
      </c>
      <c r="L19" s="86">
        <v>66570.21518934602</v>
      </c>
      <c r="M19" s="81">
        <v>0.0</v>
      </c>
      <c r="N19" s="81">
        <v>0.0</v>
      </c>
      <c r="O19" s="89">
        <v>0.0</v>
      </c>
      <c r="P19" s="88"/>
      <c r="Q19" s="88"/>
      <c r="R19" s="82">
        <v>66570.21518934602</v>
      </c>
      <c r="S19" s="82">
        <v>186570.21518934602</v>
      </c>
      <c r="T19" s="89"/>
      <c r="U19" s="89"/>
      <c r="V19" s="89"/>
      <c r="W19" s="89"/>
      <c r="X19" s="89"/>
      <c r="Y19" s="89"/>
      <c r="Z19" s="89"/>
      <c r="AA19" s="89"/>
    </row>
    <row r="20" ht="15.75" customHeight="1">
      <c r="A20" s="79" t="s">
        <v>81</v>
      </c>
      <c r="B20" s="84" t="s">
        <v>81</v>
      </c>
      <c r="C20" s="79" t="s">
        <v>82</v>
      </c>
      <c r="D20" s="80">
        <v>540.0</v>
      </c>
      <c r="E20" s="81">
        <v>2.0</v>
      </c>
      <c r="F20" s="82">
        <v>1080.0</v>
      </c>
      <c r="G20" s="80">
        <v>540.0</v>
      </c>
      <c r="H20" s="81">
        <v>10.0</v>
      </c>
      <c r="I20" s="82">
        <v>5940.0</v>
      </c>
      <c r="J20" s="84" t="s">
        <v>69</v>
      </c>
      <c r="K20" s="80">
        <v>540.0</v>
      </c>
      <c r="L20" s="86">
        <v>2995.6596835205714</v>
      </c>
      <c r="M20" s="81">
        <v>0.0</v>
      </c>
      <c r="N20" s="81">
        <v>0.0</v>
      </c>
      <c r="O20" s="89">
        <v>0.0</v>
      </c>
      <c r="P20" s="88"/>
      <c r="Q20" s="88"/>
      <c r="R20" s="82">
        <v>2995.6596835205714</v>
      </c>
      <c r="S20" s="82">
        <v>8935.659683520571</v>
      </c>
      <c r="T20" s="89"/>
      <c r="U20" s="89"/>
      <c r="V20" s="89"/>
      <c r="W20" s="89"/>
      <c r="X20" s="89"/>
      <c r="Y20" s="89"/>
      <c r="Z20" s="89"/>
      <c r="AA20" s="89"/>
    </row>
    <row r="21" ht="15.75" customHeight="1">
      <c r="A21" s="79" t="s">
        <v>75</v>
      </c>
      <c r="B21" s="84" t="s">
        <v>83</v>
      </c>
      <c r="C21" s="79" t="s">
        <v>84</v>
      </c>
      <c r="D21" s="80">
        <v>6000.0</v>
      </c>
      <c r="E21" s="81">
        <v>2.0</v>
      </c>
      <c r="F21" s="82">
        <v>12000.0</v>
      </c>
      <c r="G21" s="80">
        <v>7200.0</v>
      </c>
      <c r="H21" s="81">
        <v>10.0</v>
      </c>
      <c r="I21" s="82">
        <v>76800.0</v>
      </c>
      <c r="J21" s="84" t="s">
        <v>69</v>
      </c>
      <c r="K21" s="80">
        <v>7200.0</v>
      </c>
      <c r="L21" s="86">
        <v>39942.12911360762</v>
      </c>
      <c r="M21" s="81">
        <v>0.0</v>
      </c>
      <c r="N21" s="81">
        <v>0.0</v>
      </c>
      <c r="O21" s="89">
        <v>0.0</v>
      </c>
      <c r="P21" s="88"/>
      <c r="Q21" s="88"/>
      <c r="R21" s="82">
        <v>39942.12911360762</v>
      </c>
      <c r="S21" s="82">
        <v>116742.12911360762</v>
      </c>
      <c r="T21" s="89"/>
      <c r="U21" s="89"/>
      <c r="V21" s="89"/>
      <c r="W21" s="89"/>
      <c r="X21" s="89"/>
      <c r="Y21" s="89"/>
      <c r="Z21" s="89"/>
      <c r="AA21" s="89"/>
    </row>
    <row r="22" ht="15.75" customHeight="1">
      <c r="A22" s="79" t="s">
        <v>75</v>
      </c>
      <c r="B22" s="84" t="s">
        <v>85</v>
      </c>
      <c r="C22" s="79" t="s">
        <v>86</v>
      </c>
      <c r="D22" s="80">
        <v>40000.0</v>
      </c>
      <c r="E22" s="81">
        <v>1.0</v>
      </c>
      <c r="F22" s="82">
        <v>40000.0</v>
      </c>
      <c r="G22" s="80">
        <v>6000.0</v>
      </c>
      <c r="H22" s="81">
        <v>10.0</v>
      </c>
      <c r="I22" s="82">
        <v>94000.0</v>
      </c>
      <c r="J22" s="84" t="s">
        <v>58</v>
      </c>
      <c r="K22" s="92"/>
      <c r="L22" s="86">
        <v>0.0</v>
      </c>
      <c r="M22" s="81">
        <v>0.0</v>
      </c>
      <c r="N22" s="81">
        <v>0.0</v>
      </c>
      <c r="O22" s="89">
        <v>0.0</v>
      </c>
      <c r="P22" s="88"/>
      <c r="Q22" s="88"/>
      <c r="R22" s="82">
        <v>0.0</v>
      </c>
      <c r="S22" s="82">
        <v>94000.0</v>
      </c>
      <c r="T22" s="89"/>
      <c r="U22" s="89"/>
      <c r="V22" s="89"/>
      <c r="W22" s="89"/>
      <c r="X22" s="89"/>
      <c r="Y22" s="89"/>
      <c r="Z22" s="89"/>
      <c r="AA22" s="89"/>
    </row>
    <row r="23" ht="15.75" customHeight="1">
      <c r="A23" s="79" t="s">
        <v>75</v>
      </c>
      <c r="B23" s="84" t="s">
        <v>87</v>
      </c>
      <c r="C23" s="79" t="s">
        <v>88</v>
      </c>
      <c r="D23" s="80">
        <v>2400.0</v>
      </c>
      <c r="E23" s="81">
        <v>1.0</v>
      </c>
      <c r="F23" s="82">
        <v>2400.0</v>
      </c>
      <c r="G23" s="80">
        <v>2400.0</v>
      </c>
      <c r="H23" s="81">
        <v>10.0</v>
      </c>
      <c r="I23" s="82">
        <v>24000.0</v>
      </c>
      <c r="J23" s="84" t="s">
        <v>69</v>
      </c>
      <c r="K23" s="92">
        <v>2400.0</v>
      </c>
      <c r="L23" s="86">
        <v>13314.043037869207</v>
      </c>
      <c r="M23" s="81">
        <v>0.0</v>
      </c>
      <c r="N23" s="81">
        <v>0.0</v>
      </c>
      <c r="O23" s="89">
        <v>0.0</v>
      </c>
      <c r="P23" s="88"/>
      <c r="Q23" s="88"/>
      <c r="R23" s="82">
        <v>13314.043037869207</v>
      </c>
      <c r="S23" s="82">
        <v>37314.04303786921</v>
      </c>
      <c r="T23" s="89"/>
      <c r="U23" s="89"/>
      <c r="V23" s="89"/>
      <c r="W23" s="89"/>
      <c r="X23" s="89"/>
      <c r="Y23" s="89"/>
      <c r="Z23" s="89"/>
      <c r="AA23" s="89"/>
    </row>
    <row r="24" ht="15.75" customHeight="1">
      <c r="A24" s="79" t="s">
        <v>89</v>
      </c>
      <c r="B24" s="84" t="s">
        <v>90</v>
      </c>
      <c r="C24" s="79" t="s">
        <v>91</v>
      </c>
      <c r="D24" s="80">
        <v>1500.0</v>
      </c>
      <c r="E24" s="81">
        <v>2.0</v>
      </c>
      <c r="F24" s="82">
        <v>3000.0</v>
      </c>
      <c r="G24" s="80">
        <v>0.0</v>
      </c>
      <c r="H24" s="81">
        <v>10.0</v>
      </c>
      <c r="I24" s="82">
        <v>3000.0</v>
      </c>
      <c r="J24" s="84" t="s">
        <v>69</v>
      </c>
      <c r="K24" s="92">
        <v>1500.0</v>
      </c>
      <c r="L24" s="86">
        <v>8321.276898668253</v>
      </c>
      <c r="M24" s="81">
        <v>0.0</v>
      </c>
      <c r="N24" s="81">
        <v>0.0</v>
      </c>
      <c r="O24" s="89">
        <v>0.0</v>
      </c>
      <c r="P24" s="88"/>
      <c r="Q24" s="88"/>
      <c r="R24" s="82">
        <v>8321.276898668253</v>
      </c>
      <c r="S24" s="82">
        <v>11321.276898668253</v>
      </c>
      <c r="T24" s="89"/>
      <c r="U24" s="89"/>
      <c r="V24" s="89"/>
      <c r="W24" s="89"/>
      <c r="X24" s="89"/>
      <c r="Y24" s="89"/>
      <c r="Z24" s="89"/>
      <c r="AA24" s="89"/>
    </row>
    <row r="25" ht="15.75" customHeight="1">
      <c r="A25" s="79"/>
      <c r="B25" s="84"/>
      <c r="C25" s="79"/>
      <c r="D25" s="80"/>
      <c r="E25" s="81"/>
      <c r="F25" s="82">
        <v>0.0</v>
      </c>
      <c r="G25" s="80"/>
      <c r="H25" s="81"/>
      <c r="I25" s="82">
        <v>0.0</v>
      </c>
      <c r="J25" s="84"/>
      <c r="K25" s="85"/>
      <c r="L25" s="86">
        <v>0.0</v>
      </c>
      <c r="M25" s="81"/>
      <c r="N25" s="81"/>
      <c r="O25" s="89">
        <v>0.0</v>
      </c>
      <c r="P25" s="88"/>
      <c r="Q25" s="88"/>
      <c r="R25" s="82">
        <v>0.0</v>
      </c>
      <c r="S25" s="82">
        <v>0.0</v>
      </c>
      <c r="T25" s="89"/>
      <c r="U25" s="89"/>
      <c r="V25" s="89"/>
      <c r="W25" s="89"/>
      <c r="X25" s="89"/>
      <c r="Y25" s="89"/>
      <c r="Z25" s="89"/>
      <c r="AA25" s="89"/>
    </row>
    <row r="26" ht="15.75" customHeight="1">
      <c r="A26" s="79"/>
      <c r="B26" s="84"/>
      <c r="C26" s="79"/>
      <c r="D26" s="80"/>
      <c r="E26" s="81"/>
      <c r="F26" s="82">
        <v>0.0</v>
      </c>
      <c r="G26" s="80"/>
      <c r="H26" s="81"/>
      <c r="I26" s="82">
        <v>0.0</v>
      </c>
      <c r="J26" s="84"/>
      <c r="K26" s="85"/>
      <c r="L26" s="86">
        <v>0.0</v>
      </c>
      <c r="M26" s="81"/>
      <c r="N26" s="81"/>
      <c r="O26" s="89">
        <v>0.0</v>
      </c>
      <c r="P26" s="88"/>
      <c r="Q26" s="88"/>
      <c r="R26" s="82">
        <v>0.0</v>
      </c>
      <c r="S26" s="82">
        <v>0.0</v>
      </c>
      <c r="T26" s="89"/>
      <c r="U26" s="89"/>
      <c r="V26" s="89"/>
      <c r="W26" s="89"/>
      <c r="X26" s="89"/>
      <c r="Y26" s="89"/>
      <c r="Z26" s="89"/>
      <c r="AA26" s="89"/>
    </row>
    <row r="27" ht="15.75" customHeight="1">
      <c r="A27" s="79"/>
      <c r="B27" s="84"/>
      <c r="C27" s="79"/>
      <c r="D27" s="80"/>
      <c r="E27" s="81"/>
      <c r="F27" s="82">
        <v>0.0</v>
      </c>
      <c r="G27" s="80"/>
      <c r="H27" s="81"/>
      <c r="I27" s="82">
        <v>0.0</v>
      </c>
      <c r="J27" s="84"/>
      <c r="K27" s="85"/>
      <c r="L27" s="86">
        <v>0.0</v>
      </c>
      <c r="M27" s="81"/>
      <c r="N27" s="81"/>
      <c r="O27" s="89">
        <v>0.0</v>
      </c>
      <c r="P27" s="88"/>
      <c r="Q27" s="88"/>
      <c r="R27" s="82">
        <v>0.0</v>
      </c>
      <c r="S27" s="82">
        <v>0.0</v>
      </c>
      <c r="T27" s="89"/>
      <c r="U27" s="89"/>
      <c r="V27" s="89"/>
      <c r="W27" s="89"/>
      <c r="X27" s="89"/>
      <c r="Y27" s="89"/>
      <c r="Z27" s="89"/>
      <c r="AA27" s="89"/>
    </row>
    <row r="28" ht="15.75" hidden="1" customHeight="1">
      <c r="A28" s="79"/>
      <c r="B28" s="84"/>
      <c r="C28" s="79"/>
      <c r="D28" s="80"/>
      <c r="E28" s="81"/>
      <c r="F28" s="82">
        <v>0.0</v>
      </c>
      <c r="G28" s="80"/>
      <c r="H28" s="81"/>
      <c r="I28" s="82">
        <v>0.0</v>
      </c>
      <c r="J28" s="84"/>
      <c r="K28" s="94"/>
      <c r="L28" s="110">
        <v>0.0</v>
      </c>
      <c r="M28" s="81"/>
      <c r="N28" s="81"/>
      <c r="O28" s="96">
        <v>0.0</v>
      </c>
      <c r="P28" s="88"/>
      <c r="Q28" s="88"/>
      <c r="R28" s="93">
        <v>0.0</v>
      </c>
      <c r="S28" s="93">
        <v>0.0</v>
      </c>
      <c r="T28" s="96"/>
      <c r="U28" s="96"/>
      <c r="V28" s="96"/>
      <c r="W28" s="96"/>
      <c r="X28" s="96"/>
      <c r="Y28" s="96"/>
      <c r="Z28" s="96"/>
      <c r="AA28" s="96"/>
    </row>
    <row r="29" ht="15.75" customHeight="1">
      <c r="A29" s="99" t="s">
        <v>92</v>
      </c>
      <c r="B29" s="100"/>
      <c r="C29" s="111"/>
      <c r="D29" s="102">
        <f>sum($D30:$D41)</f>
        <v>3492</v>
      </c>
      <c r="E29" s="103"/>
      <c r="F29" s="102">
        <f>sum($F30:$F41)</f>
        <v>235080</v>
      </c>
      <c r="G29" s="102"/>
      <c r="H29" s="103"/>
      <c r="I29" s="102">
        <f>sum($I30:$I41)</f>
        <v>1275480</v>
      </c>
      <c r="J29" s="104"/>
      <c r="K29" s="105"/>
      <c r="L29" s="106">
        <f>sum($L30:$L41)</f>
        <v>1304110.516</v>
      </c>
      <c r="M29" s="103"/>
      <c r="N29" s="103"/>
      <c r="O29" s="102">
        <f>sum($O30:$O41)</f>
        <v>0</v>
      </c>
      <c r="P29" s="107"/>
      <c r="Q29" s="107"/>
      <c r="R29" s="102">
        <f>sum($R30:$R41)</f>
        <v>1304110.516</v>
      </c>
      <c r="S29" s="102">
        <f>sum($S30:$S41)</f>
        <v>2579590.516</v>
      </c>
      <c r="T29" s="72"/>
      <c r="U29" s="72"/>
      <c r="V29" s="72"/>
      <c r="W29" s="72"/>
      <c r="X29" s="72"/>
      <c r="Y29" s="72"/>
      <c r="Z29" s="72"/>
      <c r="AA29" s="72"/>
    </row>
    <row r="30" ht="15.75" hidden="1" customHeight="1">
      <c r="A30" s="79"/>
      <c r="B30" s="84"/>
      <c r="C30" s="79"/>
      <c r="D30" s="80"/>
      <c r="E30" s="81"/>
      <c r="F30" s="82">
        <f t="array" ref="F30:F41">$D30:$D41*$E30:$E41</f>
        <v>0</v>
      </c>
      <c r="G30" s="80"/>
      <c r="H30" s="81"/>
      <c r="I30" s="108">
        <f t="array" ref="I30:I41">if($G30:$G41&gt;0,($G30:$G41*($H30:$H41-1)+$F30:$F41),$F30:$F41)</f>
        <v>0</v>
      </c>
      <c r="J30" s="84" t="s">
        <v>69</v>
      </c>
      <c r="K30" s="85"/>
      <c r="L30" s="109">
        <f t="array" ref="L30:L41">(if($J30:$J41="no",0,(($K30:$K41*'Template Instructions'!$F$20)*(1+'Template Instructions'!$F$16)^'Template Instructions'!$F$20*'Template Instructions'!$F$15)))</f>
        <v>0</v>
      </c>
      <c r="M30" s="81">
        <v>0.0</v>
      </c>
      <c r="N30" s="81">
        <v>0.0</v>
      </c>
      <c r="O30" s="91">
        <f t="array" ref="O30:O41">($M30:$M41*$D30:$D41)*(1+'Template Instructions'!$F$16)^($N30:$N41)</f>
        <v>0</v>
      </c>
      <c r="P30" s="88"/>
      <c r="Q30" s="88"/>
      <c r="R30" s="108">
        <f t="array" ref="R30:R41">$L30:$L41 +$O30:$O41+$Q30:$Q41-$P30:$P41</f>
        <v>0</v>
      </c>
      <c r="S30" s="108">
        <f t="array" ref="S30:S41">$I30:$I41+$R30:$R41</f>
        <v>0</v>
      </c>
      <c r="T30" s="91"/>
      <c r="U30" s="91"/>
      <c r="V30" s="91"/>
      <c r="W30" s="91"/>
      <c r="X30" s="91"/>
      <c r="Y30" s="91"/>
      <c r="Z30" s="91"/>
      <c r="AA30" s="91"/>
    </row>
    <row r="31" ht="15.75" customHeight="1">
      <c r="A31" s="79" t="s">
        <v>93</v>
      </c>
      <c r="B31" s="84" t="s">
        <v>94</v>
      </c>
      <c r="C31" s="79" t="s">
        <v>95</v>
      </c>
      <c r="D31" s="80">
        <v>108.0</v>
      </c>
      <c r="E31" s="81">
        <v>250.0</v>
      </c>
      <c r="F31" s="82">
        <v>27000.0</v>
      </c>
      <c r="G31" s="80">
        <v>27000.0</v>
      </c>
      <c r="H31" s="81">
        <v>3.0</v>
      </c>
      <c r="I31" s="83">
        <v>81000.0</v>
      </c>
      <c r="J31" s="84" t="s">
        <v>69</v>
      </c>
      <c r="K31" s="85">
        <v>27000.0</v>
      </c>
      <c r="L31" s="86">
        <v>149782.98417602858</v>
      </c>
      <c r="M31" s="81">
        <v>0.0</v>
      </c>
      <c r="N31" s="81">
        <v>0.0</v>
      </c>
      <c r="O31" s="87">
        <v>0.0</v>
      </c>
      <c r="P31" s="88"/>
      <c r="Q31" s="88"/>
      <c r="R31" s="83">
        <v>149782.98417602858</v>
      </c>
      <c r="S31" s="83">
        <v>230782.98417602858</v>
      </c>
      <c r="T31" s="87"/>
      <c r="U31" s="87"/>
      <c r="V31" s="87"/>
      <c r="W31" s="87"/>
      <c r="X31" s="87"/>
      <c r="Y31" s="87"/>
      <c r="Z31" s="87"/>
      <c r="AA31" s="87"/>
    </row>
    <row r="32" ht="15.75" customHeight="1">
      <c r="A32" s="79" t="s">
        <v>96</v>
      </c>
      <c r="B32" s="84" t="s">
        <v>97</v>
      </c>
      <c r="C32" s="79" t="s">
        <v>98</v>
      </c>
      <c r="D32" s="80">
        <v>276.0</v>
      </c>
      <c r="E32" s="81">
        <v>250.0</v>
      </c>
      <c r="F32" s="82">
        <v>69000.0</v>
      </c>
      <c r="G32" s="80">
        <v>69000.0</v>
      </c>
      <c r="H32" s="81">
        <v>10.0</v>
      </c>
      <c r="I32" s="82">
        <v>690000.0</v>
      </c>
      <c r="J32" s="84" t="s">
        <v>69</v>
      </c>
      <c r="K32" s="85">
        <v>69000.0</v>
      </c>
      <c r="L32" s="86">
        <v>382778.7373387397</v>
      </c>
      <c r="M32" s="81">
        <v>0.0</v>
      </c>
      <c r="N32" s="81">
        <v>0.0</v>
      </c>
      <c r="O32" s="89">
        <v>0.0</v>
      </c>
      <c r="P32" s="88"/>
      <c r="Q32" s="88"/>
      <c r="R32" s="82">
        <v>382778.7373387397</v>
      </c>
      <c r="S32" s="82">
        <v>1072778.7373387397</v>
      </c>
      <c r="T32" s="89"/>
      <c r="U32" s="89"/>
      <c r="V32" s="89"/>
      <c r="W32" s="89"/>
      <c r="X32" s="89"/>
      <c r="Y32" s="89"/>
      <c r="Z32" s="89"/>
      <c r="AA32" s="89"/>
    </row>
    <row r="33" ht="15.75" customHeight="1">
      <c r="A33" s="79" t="s">
        <v>99</v>
      </c>
      <c r="B33" s="84" t="s">
        <v>100</v>
      </c>
      <c r="C33" s="79" t="s">
        <v>101</v>
      </c>
      <c r="D33" s="80">
        <v>1080.0</v>
      </c>
      <c r="E33" s="81">
        <v>1.0</v>
      </c>
      <c r="F33" s="82">
        <v>1080.0</v>
      </c>
      <c r="G33" s="80">
        <v>1080.0</v>
      </c>
      <c r="H33" s="81">
        <v>6.0</v>
      </c>
      <c r="I33" s="82">
        <v>6480.0</v>
      </c>
      <c r="J33" s="84" t="s">
        <v>69</v>
      </c>
      <c r="K33" s="85">
        <v>1080.0</v>
      </c>
      <c r="L33" s="86">
        <v>5991.319367041143</v>
      </c>
      <c r="M33" s="81">
        <v>0.0</v>
      </c>
      <c r="N33" s="81">
        <v>0.0</v>
      </c>
      <c r="O33" s="89">
        <v>0.0</v>
      </c>
      <c r="P33" s="88"/>
      <c r="Q33" s="88"/>
      <c r="R33" s="82">
        <v>5991.319367041143</v>
      </c>
      <c r="S33" s="82">
        <v>12471.319367041142</v>
      </c>
      <c r="T33" s="89"/>
      <c r="U33" s="89"/>
      <c r="V33" s="89"/>
      <c r="W33" s="89"/>
      <c r="X33" s="89"/>
      <c r="Y33" s="89"/>
      <c r="Z33" s="89"/>
      <c r="AA33" s="89"/>
    </row>
    <row r="34" ht="15.75" customHeight="1">
      <c r="A34" s="79" t="s">
        <v>96</v>
      </c>
      <c r="B34" s="84" t="s">
        <v>102</v>
      </c>
      <c r="C34" s="79" t="s">
        <v>103</v>
      </c>
      <c r="D34" s="80">
        <v>168.0</v>
      </c>
      <c r="E34" s="81">
        <v>250.0</v>
      </c>
      <c r="F34" s="82">
        <v>42000.0</v>
      </c>
      <c r="G34" s="80">
        <v>42000.0</v>
      </c>
      <c r="H34" s="81">
        <v>5.0</v>
      </c>
      <c r="I34" s="82">
        <v>210000.0</v>
      </c>
      <c r="J34" s="84" t="s">
        <v>69</v>
      </c>
      <c r="K34" s="92">
        <v>42000.0</v>
      </c>
      <c r="L34" s="86">
        <v>232995.7531627111</v>
      </c>
      <c r="M34" s="81">
        <v>0.0</v>
      </c>
      <c r="N34" s="81">
        <v>0.0</v>
      </c>
      <c r="O34" s="89">
        <v>0.0</v>
      </c>
      <c r="P34" s="88"/>
      <c r="Q34" s="88"/>
      <c r="R34" s="82">
        <v>232995.7531627111</v>
      </c>
      <c r="S34" s="82">
        <v>442995.7531627111</v>
      </c>
      <c r="T34" s="89"/>
      <c r="U34" s="89"/>
      <c r="V34" s="89"/>
      <c r="W34" s="89"/>
      <c r="X34" s="89"/>
      <c r="Y34" s="89"/>
      <c r="Z34" s="89"/>
      <c r="AA34" s="89"/>
    </row>
    <row r="35" ht="15.75" customHeight="1">
      <c r="A35" s="79" t="s">
        <v>96</v>
      </c>
      <c r="B35" s="84" t="s">
        <v>104</v>
      </c>
      <c r="C35" s="79" t="s">
        <v>105</v>
      </c>
      <c r="D35" s="80">
        <v>1800.0</v>
      </c>
      <c r="E35" s="81">
        <v>45.0</v>
      </c>
      <c r="F35" s="82">
        <v>81000.0</v>
      </c>
      <c r="G35" s="80">
        <v>81000.0</v>
      </c>
      <c r="H35" s="81">
        <v>3.0</v>
      </c>
      <c r="I35" s="82">
        <v>243000.0</v>
      </c>
      <c r="J35" s="84" t="s">
        <v>69</v>
      </c>
      <c r="K35" s="92">
        <v>81000.0</v>
      </c>
      <c r="L35" s="86">
        <v>449348.95252808573</v>
      </c>
      <c r="M35" s="81">
        <v>0.0</v>
      </c>
      <c r="N35" s="81">
        <v>0.0</v>
      </c>
      <c r="O35" s="89">
        <v>0.0</v>
      </c>
      <c r="P35" s="88"/>
      <c r="Q35" s="88"/>
      <c r="R35" s="82">
        <v>449348.95252808573</v>
      </c>
      <c r="S35" s="82">
        <v>692348.9525280858</v>
      </c>
      <c r="T35" s="89"/>
      <c r="U35" s="89"/>
      <c r="V35" s="89"/>
      <c r="W35" s="89"/>
      <c r="X35" s="89"/>
      <c r="Y35" s="89"/>
      <c r="Z35" s="89"/>
      <c r="AA35" s="89"/>
    </row>
    <row r="36" ht="15.75" customHeight="1">
      <c r="A36" s="79" t="s">
        <v>93</v>
      </c>
      <c r="B36" s="84" t="s">
        <v>106</v>
      </c>
      <c r="C36" s="84" t="s">
        <v>107</v>
      </c>
      <c r="D36" s="80">
        <v>60.0</v>
      </c>
      <c r="E36" s="81">
        <v>250.0</v>
      </c>
      <c r="F36" s="82">
        <v>15000.0</v>
      </c>
      <c r="G36" s="80">
        <v>15000.0</v>
      </c>
      <c r="H36" s="81">
        <v>3.0</v>
      </c>
      <c r="I36" s="82">
        <v>45000.0</v>
      </c>
      <c r="J36" s="84" t="s">
        <v>69</v>
      </c>
      <c r="K36" s="92">
        <v>15000.0</v>
      </c>
      <c r="L36" s="86">
        <v>83212.76898668254</v>
      </c>
      <c r="M36" s="81">
        <v>0.0</v>
      </c>
      <c r="N36" s="81">
        <v>0.0</v>
      </c>
      <c r="O36" s="89">
        <v>0.0</v>
      </c>
      <c r="P36" s="88"/>
      <c r="Q36" s="88"/>
      <c r="R36" s="82">
        <v>83212.76898668254</v>
      </c>
      <c r="S36" s="82">
        <v>128212.76898668254</v>
      </c>
      <c r="T36" s="89"/>
      <c r="U36" s="89"/>
      <c r="V36" s="89"/>
      <c r="W36" s="89"/>
      <c r="X36" s="89"/>
      <c r="Y36" s="89"/>
      <c r="Z36" s="89"/>
      <c r="AA36" s="89"/>
    </row>
    <row r="37" ht="15.75" customHeight="1">
      <c r="A37" s="79"/>
      <c r="B37" s="84"/>
      <c r="C37" s="84"/>
      <c r="D37" s="80"/>
      <c r="E37" s="81"/>
      <c r="F37" s="82">
        <v>0.0</v>
      </c>
      <c r="G37" s="80"/>
      <c r="H37" s="81"/>
      <c r="I37" s="82">
        <v>0.0</v>
      </c>
      <c r="J37" s="84"/>
      <c r="K37" s="85"/>
      <c r="L37" s="86">
        <v>0.0</v>
      </c>
      <c r="M37" s="81"/>
      <c r="N37" s="81"/>
      <c r="O37" s="89">
        <v>0.0</v>
      </c>
      <c r="P37" s="88"/>
      <c r="Q37" s="88"/>
      <c r="R37" s="82">
        <v>0.0</v>
      </c>
      <c r="S37" s="82">
        <v>0.0</v>
      </c>
      <c r="T37" s="89"/>
      <c r="U37" s="89"/>
      <c r="V37" s="89"/>
      <c r="W37" s="89"/>
      <c r="X37" s="89"/>
      <c r="Y37" s="89"/>
      <c r="Z37" s="89"/>
      <c r="AA37" s="89"/>
    </row>
    <row r="38" ht="15.75" customHeight="1">
      <c r="A38" s="79"/>
      <c r="B38" s="84"/>
      <c r="C38" s="84"/>
      <c r="D38" s="80"/>
      <c r="E38" s="81"/>
      <c r="F38" s="82">
        <v>0.0</v>
      </c>
      <c r="G38" s="80"/>
      <c r="H38" s="81"/>
      <c r="I38" s="82">
        <v>0.0</v>
      </c>
      <c r="J38" s="84"/>
      <c r="K38" s="85"/>
      <c r="L38" s="86">
        <v>0.0</v>
      </c>
      <c r="M38" s="81"/>
      <c r="N38" s="81"/>
      <c r="O38" s="89">
        <v>0.0</v>
      </c>
      <c r="P38" s="88"/>
      <c r="Q38" s="88"/>
      <c r="R38" s="82">
        <v>0.0</v>
      </c>
      <c r="S38" s="82">
        <v>0.0</v>
      </c>
      <c r="T38" s="89"/>
      <c r="U38" s="89"/>
      <c r="V38" s="89"/>
      <c r="W38" s="89"/>
      <c r="X38" s="89"/>
      <c r="Y38" s="89"/>
      <c r="Z38" s="89"/>
      <c r="AA38" s="89"/>
    </row>
    <row r="39" ht="15.75" customHeight="1">
      <c r="A39" s="79"/>
      <c r="B39" s="84"/>
      <c r="C39" s="84"/>
      <c r="D39" s="80"/>
      <c r="E39" s="81"/>
      <c r="F39" s="82">
        <v>0.0</v>
      </c>
      <c r="G39" s="80"/>
      <c r="H39" s="81"/>
      <c r="I39" s="82">
        <v>0.0</v>
      </c>
      <c r="J39" s="84"/>
      <c r="K39" s="85"/>
      <c r="L39" s="86">
        <v>0.0</v>
      </c>
      <c r="M39" s="81"/>
      <c r="N39" s="81"/>
      <c r="O39" s="89">
        <v>0.0</v>
      </c>
      <c r="P39" s="88"/>
      <c r="Q39" s="88"/>
      <c r="R39" s="82">
        <v>0.0</v>
      </c>
      <c r="S39" s="82">
        <v>0.0</v>
      </c>
      <c r="T39" s="89"/>
      <c r="U39" s="89"/>
      <c r="V39" s="89"/>
      <c r="W39" s="89"/>
      <c r="X39" s="89"/>
      <c r="Y39" s="89"/>
      <c r="Z39" s="89"/>
      <c r="AA39" s="89"/>
    </row>
    <row r="40" ht="15.75" customHeight="1">
      <c r="A40" s="79"/>
      <c r="B40" s="84"/>
      <c r="C40" s="84"/>
      <c r="D40" s="80"/>
      <c r="E40" s="81"/>
      <c r="F40" s="82">
        <v>0.0</v>
      </c>
      <c r="G40" s="80"/>
      <c r="H40" s="81"/>
      <c r="I40" s="82">
        <v>0.0</v>
      </c>
      <c r="J40" s="84"/>
      <c r="K40" s="85"/>
      <c r="L40" s="86">
        <v>0.0</v>
      </c>
      <c r="M40" s="81"/>
      <c r="N40" s="81"/>
      <c r="O40" s="89">
        <v>0.0</v>
      </c>
      <c r="P40" s="88"/>
      <c r="Q40" s="88"/>
      <c r="R40" s="82">
        <v>0.0</v>
      </c>
      <c r="S40" s="82">
        <v>0.0</v>
      </c>
      <c r="T40" s="89"/>
      <c r="U40" s="89"/>
      <c r="V40" s="89"/>
      <c r="W40" s="89"/>
      <c r="X40" s="89"/>
      <c r="Y40" s="89"/>
      <c r="Z40" s="89"/>
      <c r="AA40" s="89"/>
    </row>
    <row r="41" ht="15.75" hidden="1" customHeight="1">
      <c r="A41" s="79"/>
      <c r="B41" s="84"/>
      <c r="C41" s="84"/>
      <c r="D41" s="80"/>
      <c r="E41" s="81"/>
      <c r="F41" s="82">
        <v>0.0</v>
      </c>
      <c r="G41" s="80"/>
      <c r="H41" s="81"/>
      <c r="I41" s="93">
        <v>0.0</v>
      </c>
      <c r="J41" s="84"/>
      <c r="K41" s="94"/>
      <c r="L41" s="110">
        <v>0.0</v>
      </c>
      <c r="M41" s="81"/>
      <c r="N41" s="81"/>
      <c r="O41" s="89">
        <v>0.0</v>
      </c>
      <c r="P41" s="88"/>
      <c r="Q41" s="88"/>
      <c r="R41" s="82">
        <v>0.0</v>
      </c>
      <c r="S41" s="82">
        <v>0.0</v>
      </c>
      <c r="T41" s="89"/>
      <c r="U41" s="89"/>
      <c r="V41" s="89"/>
      <c r="W41" s="89"/>
      <c r="X41" s="89"/>
      <c r="Y41" s="89"/>
      <c r="Z41" s="89"/>
      <c r="AA41" s="89"/>
    </row>
    <row r="42" ht="15.75" customHeight="1">
      <c r="A42" s="99" t="s">
        <v>108</v>
      </c>
      <c r="B42" s="100"/>
      <c r="C42" s="111"/>
      <c r="D42" s="102">
        <f>sum($D43:$D54)</f>
        <v>2220</v>
      </c>
      <c r="E42" s="103"/>
      <c r="F42" s="102">
        <f>sum($F43:$F54)</f>
        <v>335700</v>
      </c>
      <c r="G42" s="102"/>
      <c r="H42" s="103"/>
      <c r="I42" s="102">
        <f>sum($I43:$I54)</f>
        <v>365100</v>
      </c>
      <c r="J42" s="104"/>
      <c r="K42" s="105"/>
      <c r="L42" s="106">
        <f>sum($L43:$L54)</f>
        <v>81548.51361</v>
      </c>
      <c r="M42" s="103"/>
      <c r="N42" s="103"/>
      <c r="O42" s="102">
        <f>sum($O43:$O54)</f>
        <v>213930.7845</v>
      </c>
      <c r="P42" s="107"/>
      <c r="Q42" s="107"/>
      <c r="R42" s="102">
        <f>sum(R$43:R$54)</f>
        <v>295479.2981</v>
      </c>
      <c r="S42" s="102">
        <f>sum($S43:$S54)</f>
        <v>660579.2981</v>
      </c>
      <c r="T42" s="72"/>
      <c r="U42" s="72"/>
      <c r="V42" s="72"/>
      <c r="W42" s="72"/>
      <c r="X42" s="72"/>
      <c r="Y42" s="72"/>
      <c r="Z42" s="72"/>
      <c r="AA42" s="72"/>
    </row>
    <row r="43" ht="15.75" hidden="1" customHeight="1">
      <c r="A43" s="79"/>
      <c r="B43" s="84"/>
      <c r="C43" s="79"/>
      <c r="D43" s="80"/>
      <c r="E43" s="81"/>
      <c r="F43" s="82">
        <f t="array" ref="F43:F54">$D$43:$D$54*$E$43:$E$54</f>
        <v>0</v>
      </c>
      <c r="G43" s="80">
        <v>0.0</v>
      </c>
      <c r="H43" s="81"/>
      <c r="I43" s="108">
        <f t="array" ref="I43:I54">if($G$43:$G$54&gt;0,($G$43:$G$54*($H$43:$H$54-1)+$F$43:$F$54), $F$43:$F$54)</f>
        <v>0</v>
      </c>
      <c r="J43" s="84" t="s">
        <v>58</v>
      </c>
      <c r="K43" s="85"/>
      <c r="L43" s="109">
        <f t="array" ref="L43:L54">(if($J43:$J54="no",0,(($K43:$K54*'Template Instructions'!$F$20)*(1+'Template Instructions'!$F$16)^'Template Instructions'!$F$20*'Template Instructions'!$F$15)))</f>
        <v>0</v>
      </c>
      <c r="M43" s="81"/>
      <c r="N43" s="81"/>
      <c r="O43" s="91">
        <f t="array" ref="O43:O54">($M$43:$M$54*$D$43:$D$54)*(1+'Template Instructions'!$F$16)^(N43:N54)</f>
        <v>0</v>
      </c>
      <c r="P43" s="88"/>
      <c r="Q43" s="88"/>
      <c r="R43" s="108">
        <f t="array" ref="R43:R54">$L$43:$L$54 +$O$43:$O$54+$Q$43:$Q$54-$P$43:$P$54</f>
        <v>0</v>
      </c>
      <c r="S43" s="108">
        <f t="array" ref="S43:S54">I43:I54+R43:R54</f>
        <v>0</v>
      </c>
      <c r="T43" s="91"/>
      <c r="U43" s="91"/>
      <c r="V43" s="91"/>
      <c r="W43" s="91"/>
      <c r="X43" s="91"/>
      <c r="Y43" s="91"/>
      <c r="Z43" s="91"/>
      <c r="AA43" s="91"/>
    </row>
    <row r="44" ht="15.75" customHeight="1">
      <c r="A44" s="79" t="s">
        <v>109</v>
      </c>
      <c r="B44" s="84" t="s">
        <v>109</v>
      </c>
      <c r="C44" s="79" t="s">
        <v>110</v>
      </c>
      <c r="D44" s="80">
        <v>1200.0</v>
      </c>
      <c r="E44" s="81">
        <v>250.0</v>
      </c>
      <c r="F44" s="82">
        <v>300000.0</v>
      </c>
      <c r="G44" s="80">
        <v>0.0</v>
      </c>
      <c r="H44" s="81">
        <v>5.0</v>
      </c>
      <c r="I44" s="83">
        <v>300000.0</v>
      </c>
      <c r="J44" s="84" t="s">
        <v>58</v>
      </c>
      <c r="K44" s="85"/>
      <c r="L44" s="86">
        <v>0.0</v>
      </c>
      <c r="M44" s="81">
        <v>150.0</v>
      </c>
      <c r="N44" s="81">
        <v>3.0</v>
      </c>
      <c r="O44" s="87">
        <v>191579.80697999994</v>
      </c>
      <c r="P44" s="88"/>
      <c r="Q44" s="88"/>
      <c r="R44" s="83">
        <v>191579.80697999994</v>
      </c>
      <c r="S44" s="83">
        <v>491579.80697999994</v>
      </c>
      <c r="T44" s="87"/>
      <c r="U44" s="87"/>
      <c r="V44" s="87"/>
      <c r="W44" s="87"/>
      <c r="X44" s="87"/>
      <c r="Y44" s="87"/>
      <c r="Z44" s="87"/>
      <c r="AA44" s="87"/>
    </row>
    <row r="45" ht="15.75" customHeight="1">
      <c r="A45" s="79" t="s">
        <v>111</v>
      </c>
      <c r="B45" s="84" t="s">
        <v>112</v>
      </c>
      <c r="C45" s="79" t="s">
        <v>113</v>
      </c>
      <c r="D45" s="80">
        <v>600.0</v>
      </c>
      <c r="E45" s="81">
        <v>35.0</v>
      </c>
      <c r="F45" s="82">
        <v>21000.0</v>
      </c>
      <c r="G45" s="80">
        <v>0.0</v>
      </c>
      <c r="H45" s="81">
        <v>3.0</v>
      </c>
      <c r="I45" s="82">
        <v>21000.0</v>
      </c>
      <c r="J45" s="84" t="s">
        <v>58</v>
      </c>
      <c r="K45" s="85"/>
      <c r="L45" s="86">
        <v>0.0</v>
      </c>
      <c r="M45" s="81">
        <v>35.0</v>
      </c>
      <c r="N45" s="81">
        <v>3.0</v>
      </c>
      <c r="O45" s="89">
        <v>22350.977480999994</v>
      </c>
      <c r="P45" s="88"/>
      <c r="Q45" s="88"/>
      <c r="R45" s="82">
        <v>22350.977480999994</v>
      </c>
      <c r="S45" s="82">
        <v>43350.977480999994</v>
      </c>
      <c r="T45" s="89"/>
      <c r="U45" s="89"/>
      <c r="V45" s="89"/>
      <c r="W45" s="89"/>
      <c r="X45" s="89"/>
      <c r="Y45" s="89"/>
      <c r="Z45" s="89"/>
      <c r="AA45" s="89"/>
    </row>
    <row r="46" ht="15.75" customHeight="1">
      <c r="A46" s="79" t="s">
        <v>114</v>
      </c>
      <c r="B46" s="84" t="s">
        <v>115</v>
      </c>
      <c r="C46" s="79" t="s">
        <v>116</v>
      </c>
      <c r="D46" s="80">
        <v>420.0</v>
      </c>
      <c r="E46" s="81">
        <v>35.0</v>
      </c>
      <c r="F46" s="82">
        <v>14700.0</v>
      </c>
      <c r="G46" s="80">
        <f>F46</f>
        <v>14700</v>
      </c>
      <c r="H46" s="81">
        <v>3.0</v>
      </c>
      <c r="I46" s="82">
        <v>44100.0</v>
      </c>
      <c r="J46" s="84" t="s">
        <v>69</v>
      </c>
      <c r="K46" s="92">
        <v>14700.0</v>
      </c>
      <c r="L46" s="86">
        <v>81548.5136069489</v>
      </c>
      <c r="M46" s="81">
        <v>0.0</v>
      </c>
      <c r="N46" s="81">
        <v>0.0</v>
      </c>
      <c r="O46" s="89">
        <v>0.0</v>
      </c>
      <c r="P46" s="88"/>
      <c r="Q46" s="88"/>
      <c r="R46" s="82">
        <v>81548.5136069489</v>
      </c>
      <c r="S46" s="82">
        <v>125648.5136069489</v>
      </c>
      <c r="T46" s="89"/>
      <c r="U46" s="89"/>
      <c r="V46" s="89"/>
      <c r="W46" s="89"/>
      <c r="X46" s="89"/>
      <c r="Y46" s="89"/>
      <c r="Z46" s="89"/>
      <c r="AA46" s="89"/>
    </row>
    <row r="47" ht="15.75" customHeight="1">
      <c r="A47" s="79"/>
      <c r="B47" s="84"/>
      <c r="C47" s="79"/>
      <c r="D47" s="80"/>
      <c r="E47" s="81"/>
      <c r="F47" s="82">
        <v>0.0</v>
      </c>
      <c r="G47" s="80"/>
      <c r="H47" s="81"/>
      <c r="I47" s="82">
        <v>0.0</v>
      </c>
      <c r="J47" s="84"/>
      <c r="K47" s="85"/>
      <c r="L47" s="86">
        <v>0.0</v>
      </c>
      <c r="M47" s="81"/>
      <c r="N47" s="81"/>
      <c r="O47" s="89">
        <v>0.0</v>
      </c>
      <c r="P47" s="88"/>
      <c r="Q47" s="88"/>
      <c r="R47" s="82">
        <v>0.0</v>
      </c>
      <c r="S47" s="82">
        <v>0.0</v>
      </c>
      <c r="T47" s="89"/>
      <c r="U47" s="89"/>
      <c r="V47" s="89"/>
      <c r="W47" s="89"/>
      <c r="X47" s="89"/>
      <c r="Y47" s="89"/>
      <c r="Z47" s="89"/>
      <c r="AA47" s="89"/>
    </row>
    <row r="48" ht="15.75" customHeight="1">
      <c r="A48" s="79"/>
      <c r="B48" s="84"/>
      <c r="C48" s="79"/>
      <c r="D48" s="80"/>
      <c r="E48" s="81"/>
      <c r="F48" s="82">
        <v>0.0</v>
      </c>
      <c r="G48" s="80"/>
      <c r="H48" s="81"/>
      <c r="I48" s="82">
        <v>0.0</v>
      </c>
      <c r="J48" s="84"/>
      <c r="K48" s="85"/>
      <c r="L48" s="86">
        <v>0.0</v>
      </c>
      <c r="M48" s="81"/>
      <c r="N48" s="81"/>
      <c r="O48" s="89">
        <v>0.0</v>
      </c>
      <c r="P48" s="88"/>
      <c r="Q48" s="88"/>
      <c r="R48" s="82">
        <v>0.0</v>
      </c>
      <c r="S48" s="82">
        <v>0.0</v>
      </c>
      <c r="T48" s="89"/>
      <c r="U48" s="89"/>
      <c r="V48" s="89"/>
      <c r="W48" s="89"/>
      <c r="X48" s="89"/>
      <c r="Y48" s="89"/>
      <c r="Z48" s="89"/>
      <c r="AA48" s="89"/>
    </row>
    <row r="49" ht="15.75" customHeight="1">
      <c r="A49" s="79"/>
      <c r="B49" s="84"/>
      <c r="C49" s="79"/>
      <c r="D49" s="80"/>
      <c r="E49" s="81"/>
      <c r="F49" s="82">
        <v>0.0</v>
      </c>
      <c r="G49" s="80"/>
      <c r="H49" s="81"/>
      <c r="I49" s="82">
        <v>0.0</v>
      </c>
      <c r="J49" s="84"/>
      <c r="K49" s="85"/>
      <c r="L49" s="86">
        <v>0.0</v>
      </c>
      <c r="M49" s="81"/>
      <c r="N49" s="81"/>
      <c r="O49" s="89">
        <v>0.0</v>
      </c>
      <c r="P49" s="88"/>
      <c r="Q49" s="88"/>
      <c r="R49" s="82">
        <v>0.0</v>
      </c>
      <c r="S49" s="82">
        <v>0.0</v>
      </c>
      <c r="T49" s="89"/>
      <c r="U49" s="89"/>
      <c r="V49" s="89"/>
      <c r="W49" s="89"/>
      <c r="X49" s="89"/>
      <c r="Y49" s="89"/>
      <c r="Z49" s="89"/>
      <c r="AA49" s="89"/>
    </row>
    <row r="50" ht="15.75" customHeight="1">
      <c r="A50" s="79"/>
      <c r="B50" s="84"/>
      <c r="C50" s="79"/>
      <c r="D50" s="80"/>
      <c r="E50" s="81"/>
      <c r="F50" s="82">
        <v>0.0</v>
      </c>
      <c r="G50" s="80"/>
      <c r="H50" s="81"/>
      <c r="I50" s="82">
        <v>0.0</v>
      </c>
      <c r="J50" s="84"/>
      <c r="K50" s="85"/>
      <c r="L50" s="86">
        <v>0.0</v>
      </c>
      <c r="M50" s="81"/>
      <c r="N50" s="81"/>
      <c r="O50" s="89">
        <v>0.0</v>
      </c>
      <c r="P50" s="88"/>
      <c r="Q50" s="88"/>
      <c r="R50" s="82">
        <v>0.0</v>
      </c>
      <c r="S50" s="82">
        <v>0.0</v>
      </c>
      <c r="T50" s="89"/>
      <c r="U50" s="89"/>
      <c r="V50" s="89"/>
      <c r="W50" s="89"/>
      <c r="X50" s="89"/>
      <c r="Y50" s="89"/>
      <c r="Z50" s="89"/>
      <c r="AA50" s="89"/>
    </row>
    <row r="51" ht="15.75" customHeight="1">
      <c r="A51" s="79"/>
      <c r="B51" s="84"/>
      <c r="C51" s="79"/>
      <c r="D51" s="80"/>
      <c r="E51" s="81"/>
      <c r="F51" s="82">
        <v>0.0</v>
      </c>
      <c r="G51" s="80"/>
      <c r="H51" s="81"/>
      <c r="I51" s="82">
        <v>0.0</v>
      </c>
      <c r="J51" s="84"/>
      <c r="K51" s="85"/>
      <c r="L51" s="86">
        <v>0.0</v>
      </c>
      <c r="M51" s="81"/>
      <c r="N51" s="81"/>
      <c r="O51" s="89">
        <v>0.0</v>
      </c>
      <c r="P51" s="88"/>
      <c r="Q51" s="88"/>
      <c r="R51" s="82">
        <v>0.0</v>
      </c>
      <c r="S51" s="82">
        <v>0.0</v>
      </c>
      <c r="T51" s="89"/>
      <c r="U51" s="89"/>
      <c r="V51" s="89"/>
      <c r="W51" s="89"/>
      <c r="X51" s="89"/>
      <c r="Y51" s="89"/>
      <c r="Z51" s="89"/>
      <c r="AA51" s="89"/>
    </row>
    <row r="52" ht="15.75" customHeight="1">
      <c r="A52" s="79"/>
      <c r="B52" s="84"/>
      <c r="C52" s="79"/>
      <c r="D52" s="80"/>
      <c r="E52" s="81"/>
      <c r="F52" s="82">
        <v>0.0</v>
      </c>
      <c r="G52" s="80"/>
      <c r="H52" s="81"/>
      <c r="I52" s="82">
        <v>0.0</v>
      </c>
      <c r="J52" s="84"/>
      <c r="K52" s="85"/>
      <c r="L52" s="86">
        <v>0.0</v>
      </c>
      <c r="M52" s="81"/>
      <c r="N52" s="81"/>
      <c r="O52" s="89">
        <v>0.0</v>
      </c>
      <c r="P52" s="88"/>
      <c r="Q52" s="88"/>
      <c r="R52" s="82">
        <v>0.0</v>
      </c>
      <c r="S52" s="82">
        <v>0.0</v>
      </c>
      <c r="T52" s="89"/>
      <c r="U52" s="89"/>
      <c r="V52" s="89"/>
      <c r="W52" s="89"/>
      <c r="X52" s="89"/>
      <c r="Y52" s="89"/>
      <c r="Z52" s="89"/>
      <c r="AA52" s="89"/>
    </row>
    <row r="53" ht="15.75" customHeight="1">
      <c r="A53" s="79"/>
      <c r="B53" s="84"/>
      <c r="C53" s="79"/>
      <c r="D53" s="80"/>
      <c r="E53" s="81"/>
      <c r="F53" s="82">
        <v>0.0</v>
      </c>
      <c r="G53" s="80"/>
      <c r="H53" s="81"/>
      <c r="I53" s="82">
        <v>0.0</v>
      </c>
      <c r="J53" s="84"/>
      <c r="K53" s="85"/>
      <c r="L53" s="86">
        <v>0.0</v>
      </c>
      <c r="M53" s="81"/>
      <c r="N53" s="81"/>
      <c r="O53" s="89">
        <v>0.0</v>
      </c>
      <c r="P53" s="88"/>
      <c r="Q53" s="88"/>
      <c r="R53" s="82">
        <v>0.0</v>
      </c>
      <c r="S53" s="82">
        <v>0.0</v>
      </c>
      <c r="T53" s="89"/>
      <c r="U53" s="89"/>
      <c r="V53" s="89"/>
      <c r="W53" s="89"/>
      <c r="X53" s="89"/>
      <c r="Y53" s="89"/>
      <c r="Z53" s="89"/>
      <c r="AA53" s="89"/>
    </row>
    <row r="54" ht="15.75" hidden="1" customHeight="1">
      <c r="A54" s="79"/>
      <c r="B54" s="84"/>
      <c r="C54" s="79"/>
      <c r="D54" s="80"/>
      <c r="E54" s="81"/>
      <c r="F54" s="82">
        <v>0.0</v>
      </c>
      <c r="G54" s="80"/>
      <c r="H54" s="81"/>
      <c r="I54" s="82">
        <v>0.0</v>
      </c>
      <c r="J54" s="84"/>
      <c r="K54" s="94"/>
      <c r="L54" s="110">
        <v>0.0</v>
      </c>
      <c r="M54" s="81"/>
      <c r="N54" s="81"/>
      <c r="O54" s="89">
        <v>0.0</v>
      </c>
      <c r="P54" s="88"/>
      <c r="Q54" s="88"/>
      <c r="R54" s="82">
        <v>0.0</v>
      </c>
      <c r="S54" s="82">
        <v>0.0</v>
      </c>
      <c r="T54" s="89"/>
      <c r="U54" s="89"/>
      <c r="V54" s="89"/>
      <c r="W54" s="89"/>
      <c r="X54" s="89"/>
      <c r="Y54" s="89"/>
      <c r="Z54" s="89"/>
      <c r="AA54" s="89"/>
    </row>
    <row r="55" ht="15.75" customHeight="1">
      <c r="A55" s="99" t="s">
        <v>117</v>
      </c>
      <c r="B55" s="100"/>
      <c r="C55" s="111"/>
      <c r="D55" s="102">
        <f>sum($D56:$D67)</f>
        <v>492000</v>
      </c>
      <c r="E55" s="103"/>
      <c r="F55" s="102">
        <f>sum($F56:$F67)</f>
        <v>542000</v>
      </c>
      <c r="G55" s="102"/>
      <c r="H55" s="103"/>
      <c r="I55" s="102">
        <f>sum($I56:$I67)</f>
        <v>5180000</v>
      </c>
      <c r="J55" s="104"/>
      <c r="K55" s="105"/>
      <c r="L55" s="106">
        <f>sum($L56:$L67)</f>
        <v>2729378.823</v>
      </c>
      <c r="M55" s="103"/>
      <c r="N55" s="103"/>
      <c r="O55" s="102">
        <f>sum($O57:$O67)</f>
        <v>0</v>
      </c>
      <c r="P55" s="107"/>
      <c r="Q55" s="107"/>
      <c r="R55" s="102">
        <f>sum($R56:$R67)</f>
        <v>2729378.823</v>
      </c>
      <c r="S55" s="102">
        <f>sum(S$56:S$67)</f>
        <v>7909378.823</v>
      </c>
      <c r="T55" s="72"/>
      <c r="U55" s="72"/>
      <c r="V55" s="72"/>
      <c r="W55" s="72"/>
      <c r="X55" s="72"/>
      <c r="Y55" s="72"/>
      <c r="Z55" s="72"/>
      <c r="AA55" s="72"/>
    </row>
    <row r="56" ht="15.75" hidden="1" customHeight="1">
      <c r="A56" s="112"/>
      <c r="B56" s="113"/>
      <c r="C56" s="112"/>
      <c r="D56" s="114"/>
      <c r="E56" s="115"/>
      <c r="F56" s="116">
        <f t="array" ref="F56:F67">$D56:$D67*$E56:$E67</f>
        <v>0</v>
      </c>
      <c r="G56" s="114"/>
      <c r="H56" s="115"/>
      <c r="I56" s="117">
        <f t="array" ref="I56:I67">if($G56:$G67&gt;0,($G56:$G67*($H56:$H67-1)+$F56:$F67),$F56:$F67)</f>
        <v>0</v>
      </c>
      <c r="J56" s="113"/>
      <c r="K56" s="85"/>
      <c r="L56" s="109">
        <f t="array" ref="L56:L67">(if($J56:$J67="no",0,(($K56:$K67*'Template Instructions'!$F$20)*(1+'Template Instructions'!$F$16)^'Template Instructions'!$F$20*'Template Instructions'!$F$15)))</f>
        <v>0</v>
      </c>
      <c r="M56" s="115"/>
      <c r="N56" s="115"/>
      <c r="O56" s="118">
        <f t="array" ref="O56:O67">($M56:$M67*$D56:$D67)*(1+'Template Instructions'!$F$16)^($N56:$N67)</f>
        <v>0</v>
      </c>
      <c r="P56" s="119"/>
      <c r="Q56" s="119"/>
      <c r="R56" s="117">
        <f t="array" ref="R56:R67">$L56:$L67 +$O56:$O67+$Q56:$Q67-$P56:$P67</f>
        <v>0</v>
      </c>
      <c r="S56" s="117">
        <f t="array" ref="S56:S67">$I56:$I67+$R56:$R67</f>
        <v>0</v>
      </c>
      <c r="T56" s="118"/>
      <c r="U56" s="118"/>
      <c r="V56" s="118"/>
      <c r="W56" s="118"/>
      <c r="X56" s="118"/>
      <c r="Y56" s="118"/>
      <c r="Z56" s="118"/>
      <c r="AA56" s="118"/>
    </row>
    <row r="57" ht="15.75" customHeight="1">
      <c r="A57" s="79" t="s">
        <v>118</v>
      </c>
      <c r="B57" s="84" t="s">
        <v>119</v>
      </c>
      <c r="C57" s="79" t="s">
        <v>120</v>
      </c>
      <c r="D57" s="80">
        <v>430000.0</v>
      </c>
      <c r="E57" s="81">
        <v>1.0</v>
      </c>
      <c r="F57" s="82">
        <v>430000.0</v>
      </c>
      <c r="G57" s="80">
        <v>430000.0</v>
      </c>
      <c r="H57" s="81">
        <v>10.0</v>
      </c>
      <c r="I57" s="108">
        <v>4300000.0</v>
      </c>
      <c r="J57" s="84" t="s">
        <v>69</v>
      </c>
      <c r="K57" s="120">
        <v>430000.0</v>
      </c>
      <c r="L57" s="109">
        <v>2385432.710951566</v>
      </c>
      <c r="M57" s="81">
        <v>0.0</v>
      </c>
      <c r="N57" s="81">
        <v>0.0</v>
      </c>
      <c r="O57" s="91">
        <v>0.0</v>
      </c>
      <c r="P57" s="88"/>
      <c r="Q57" s="88"/>
      <c r="R57" s="108">
        <v>2385432.710951566</v>
      </c>
      <c r="S57" s="108">
        <v>6685432.710951567</v>
      </c>
      <c r="T57" s="91"/>
      <c r="U57" s="91"/>
      <c r="V57" s="91"/>
      <c r="W57" s="91"/>
      <c r="X57" s="91"/>
      <c r="Y57" s="91"/>
      <c r="Z57" s="91"/>
      <c r="AA57" s="91"/>
    </row>
    <row r="58" ht="15.75" customHeight="1">
      <c r="A58" s="79" t="s">
        <v>121</v>
      </c>
      <c r="B58" s="84" t="s">
        <v>122</v>
      </c>
      <c r="C58" s="79" t="s">
        <v>123</v>
      </c>
      <c r="D58" s="80">
        <v>48000.0</v>
      </c>
      <c r="E58" s="81">
        <v>1.0</v>
      </c>
      <c r="F58" s="82">
        <v>48000.0</v>
      </c>
      <c r="G58" s="80">
        <v>48000.0</v>
      </c>
      <c r="H58" s="81">
        <v>5.0</v>
      </c>
      <c r="I58" s="82">
        <v>240000.0</v>
      </c>
      <c r="J58" s="84" t="s">
        <v>69</v>
      </c>
      <c r="K58" s="92">
        <v>48000.0</v>
      </c>
      <c r="L58" s="86">
        <v>266280.8607573841</v>
      </c>
      <c r="M58" s="81">
        <v>0.0</v>
      </c>
      <c r="N58" s="81">
        <v>0.0</v>
      </c>
      <c r="O58" s="89">
        <v>0.0</v>
      </c>
      <c r="P58" s="88"/>
      <c r="Q58" s="88"/>
      <c r="R58" s="82">
        <v>266280.8607573841</v>
      </c>
      <c r="S58" s="82">
        <v>506280.8607573841</v>
      </c>
      <c r="T58" s="89"/>
      <c r="U58" s="89"/>
      <c r="V58" s="89"/>
      <c r="W58" s="89"/>
      <c r="X58" s="89"/>
      <c r="Y58" s="89"/>
      <c r="Z58" s="89"/>
      <c r="AA58" s="89"/>
    </row>
    <row r="59" ht="15.75" customHeight="1">
      <c r="A59" s="79" t="s">
        <v>124</v>
      </c>
      <c r="B59" s="84" t="s">
        <v>125</v>
      </c>
      <c r="C59" s="79" t="s">
        <v>126</v>
      </c>
      <c r="D59" s="80">
        <v>10000.0</v>
      </c>
      <c r="E59" s="81">
        <v>6.0</v>
      </c>
      <c r="F59" s="82">
        <v>60000.0</v>
      </c>
      <c r="G59" s="80">
        <v>60000.0</v>
      </c>
      <c r="H59" s="81">
        <v>10.0</v>
      </c>
      <c r="I59" s="82">
        <v>600000.0</v>
      </c>
      <c r="J59" s="84" t="s">
        <v>69</v>
      </c>
      <c r="K59" s="92">
        <v>10000.0</v>
      </c>
      <c r="L59" s="86">
        <v>55475.17932445503</v>
      </c>
      <c r="M59" s="81">
        <v>0.0</v>
      </c>
      <c r="N59" s="81">
        <v>0.0</v>
      </c>
      <c r="O59" s="89">
        <v>0.0</v>
      </c>
      <c r="P59" s="88"/>
      <c r="Q59" s="88"/>
      <c r="R59" s="82">
        <v>55475.17932445503</v>
      </c>
      <c r="S59" s="82">
        <v>655475.179324455</v>
      </c>
      <c r="T59" s="89"/>
      <c r="U59" s="89"/>
      <c r="V59" s="89"/>
      <c r="W59" s="89"/>
      <c r="X59" s="89"/>
      <c r="Y59" s="89"/>
      <c r="Z59" s="89"/>
      <c r="AA59" s="89"/>
    </row>
    <row r="60" ht="15.75" customHeight="1">
      <c r="A60" s="79" t="s">
        <v>118</v>
      </c>
      <c r="B60" s="84" t="s">
        <v>127</v>
      </c>
      <c r="C60" s="79" t="s">
        <v>128</v>
      </c>
      <c r="D60" s="80">
        <v>4000.0</v>
      </c>
      <c r="E60" s="81">
        <v>1.0</v>
      </c>
      <c r="F60" s="82">
        <v>4000.0</v>
      </c>
      <c r="G60" s="80">
        <v>4000.0</v>
      </c>
      <c r="H60" s="81">
        <v>10.0</v>
      </c>
      <c r="I60" s="82">
        <v>40000.0</v>
      </c>
      <c r="J60" s="84" t="s">
        <v>69</v>
      </c>
      <c r="K60" s="85">
        <v>4000.0</v>
      </c>
      <c r="L60" s="86">
        <v>22190.071729782012</v>
      </c>
      <c r="M60" s="115">
        <v>0.0</v>
      </c>
      <c r="N60" s="115">
        <v>0.0</v>
      </c>
      <c r="O60" s="89">
        <v>0.0</v>
      </c>
      <c r="P60" s="88"/>
      <c r="Q60" s="88"/>
      <c r="R60" s="82">
        <v>22190.071729782012</v>
      </c>
      <c r="S60" s="82">
        <v>62190.07172978201</v>
      </c>
      <c r="T60" s="89"/>
      <c r="U60" s="89"/>
      <c r="V60" s="89"/>
      <c r="W60" s="89"/>
      <c r="X60" s="89"/>
      <c r="Y60" s="89"/>
      <c r="Z60" s="89"/>
      <c r="AA60" s="89"/>
    </row>
    <row r="61" ht="15.75" customHeight="1">
      <c r="A61" s="79"/>
      <c r="B61" s="84"/>
      <c r="C61" s="79"/>
      <c r="D61" s="80"/>
      <c r="E61" s="81"/>
      <c r="F61" s="82">
        <v>0.0</v>
      </c>
      <c r="G61" s="80"/>
      <c r="H61" s="81"/>
      <c r="I61" s="82">
        <v>0.0</v>
      </c>
      <c r="J61" s="84"/>
      <c r="K61" s="85"/>
      <c r="L61" s="86">
        <v>0.0</v>
      </c>
      <c r="M61" s="115"/>
      <c r="N61" s="115"/>
      <c r="O61" s="89">
        <v>0.0</v>
      </c>
      <c r="P61" s="88"/>
      <c r="Q61" s="88"/>
      <c r="R61" s="82">
        <v>0.0</v>
      </c>
      <c r="S61" s="82">
        <v>0.0</v>
      </c>
      <c r="T61" s="89"/>
      <c r="U61" s="89"/>
      <c r="V61" s="89"/>
      <c r="W61" s="89"/>
      <c r="X61" s="89"/>
      <c r="Y61" s="89"/>
      <c r="Z61" s="89"/>
      <c r="AA61" s="89"/>
    </row>
    <row r="62" ht="15.75" customHeight="1">
      <c r="A62" s="79"/>
      <c r="B62" s="84"/>
      <c r="C62" s="79"/>
      <c r="D62" s="80"/>
      <c r="E62" s="81"/>
      <c r="F62" s="82">
        <v>0.0</v>
      </c>
      <c r="G62" s="80"/>
      <c r="H62" s="81"/>
      <c r="I62" s="82">
        <v>0.0</v>
      </c>
      <c r="J62" s="84"/>
      <c r="K62" s="85"/>
      <c r="L62" s="86">
        <v>0.0</v>
      </c>
      <c r="M62" s="115"/>
      <c r="N62" s="115"/>
      <c r="O62" s="89">
        <v>0.0</v>
      </c>
      <c r="P62" s="88"/>
      <c r="Q62" s="88"/>
      <c r="R62" s="82">
        <v>0.0</v>
      </c>
      <c r="S62" s="82">
        <v>0.0</v>
      </c>
      <c r="T62" s="89"/>
      <c r="U62" s="89"/>
      <c r="V62" s="89"/>
      <c r="W62" s="89"/>
      <c r="X62" s="89"/>
      <c r="Y62" s="89"/>
      <c r="Z62" s="89"/>
      <c r="AA62" s="89"/>
    </row>
    <row r="63" ht="15.75" customHeight="1">
      <c r="A63" s="79"/>
      <c r="B63" s="84"/>
      <c r="C63" s="79"/>
      <c r="D63" s="80"/>
      <c r="E63" s="81"/>
      <c r="F63" s="82">
        <v>0.0</v>
      </c>
      <c r="G63" s="80"/>
      <c r="H63" s="81"/>
      <c r="I63" s="82">
        <v>0.0</v>
      </c>
      <c r="J63" s="84"/>
      <c r="K63" s="85"/>
      <c r="L63" s="86">
        <v>0.0</v>
      </c>
      <c r="M63" s="115"/>
      <c r="N63" s="115"/>
      <c r="O63" s="89">
        <v>0.0</v>
      </c>
      <c r="P63" s="88"/>
      <c r="Q63" s="88"/>
      <c r="R63" s="82">
        <v>0.0</v>
      </c>
      <c r="S63" s="82">
        <v>0.0</v>
      </c>
      <c r="T63" s="89"/>
      <c r="U63" s="89"/>
      <c r="V63" s="89"/>
      <c r="W63" s="89"/>
      <c r="X63" s="89"/>
      <c r="Y63" s="89"/>
      <c r="Z63" s="89"/>
      <c r="AA63" s="89"/>
    </row>
    <row r="64" ht="15.75" customHeight="1">
      <c r="A64" s="79"/>
      <c r="B64" s="84"/>
      <c r="C64" s="79"/>
      <c r="D64" s="80"/>
      <c r="E64" s="81"/>
      <c r="F64" s="82">
        <v>0.0</v>
      </c>
      <c r="G64" s="80"/>
      <c r="H64" s="81"/>
      <c r="I64" s="82">
        <v>0.0</v>
      </c>
      <c r="J64" s="84"/>
      <c r="K64" s="85"/>
      <c r="L64" s="86">
        <v>0.0</v>
      </c>
      <c r="M64" s="115"/>
      <c r="N64" s="115"/>
      <c r="O64" s="89">
        <v>0.0</v>
      </c>
      <c r="P64" s="88"/>
      <c r="Q64" s="88"/>
      <c r="R64" s="82">
        <v>0.0</v>
      </c>
      <c r="S64" s="82">
        <v>0.0</v>
      </c>
      <c r="T64" s="89"/>
      <c r="U64" s="89"/>
      <c r="V64" s="89"/>
      <c r="W64" s="89"/>
      <c r="X64" s="89"/>
      <c r="Y64" s="89"/>
      <c r="Z64" s="89"/>
      <c r="AA64" s="89"/>
    </row>
    <row r="65" ht="15.75" customHeight="1">
      <c r="A65" s="79"/>
      <c r="B65" s="84"/>
      <c r="C65" s="79"/>
      <c r="D65" s="80"/>
      <c r="E65" s="81"/>
      <c r="F65" s="82">
        <v>0.0</v>
      </c>
      <c r="G65" s="80"/>
      <c r="H65" s="81"/>
      <c r="I65" s="82">
        <v>0.0</v>
      </c>
      <c r="J65" s="84"/>
      <c r="K65" s="85"/>
      <c r="L65" s="86">
        <v>0.0</v>
      </c>
      <c r="M65" s="115"/>
      <c r="N65" s="115"/>
      <c r="O65" s="89">
        <v>0.0</v>
      </c>
      <c r="P65" s="88"/>
      <c r="Q65" s="88"/>
      <c r="R65" s="82">
        <v>0.0</v>
      </c>
      <c r="S65" s="82">
        <v>0.0</v>
      </c>
      <c r="T65" s="89"/>
      <c r="U65" s="89"/>
      <c r="V65" s="89"/>
      <c r="W65" s="89"/>
      <c r="X65" s="89"/>
      <c r="Y65" s="89"/>
      <c r="Z65" s="89"/>
      <c r="AA65" s="89"/>
    </row>
    <row r="66" ht="15.75" customHeight="1">
      <c r="A66" s="79"/>
      <c r="B66" s="84"/>
      <c r="C66" s="79"/>
      <c r="D66" s="80"/>
      <c r="E66" s="81"/>
      <c r="F66" s="82">
        <v>0.0</v>
      </c>
      <c r="G66" s="80"/>
      <c r="H66" s="81"/>
      <c r="I66" s="82">
        <v>0.0</v>
      </c>
      <c r="J66" s="84"/>
      <c r="K66" s="85"/>
      <c r="L66" s="86">
        <v>0.0</v>
      </c>
      <c r="M66" s="115"/>
      <c r="N66" s="115"/>
      <c r="O66" s="89">
        <v>0.0</v>
      </c>
      <c r="P66" s="88"/>
      <c r="Q66" s="88"/>
      <c r="R66" s="82">
        <v>0.0</v>
      </c>
      <c r="S66" s="82">
        <v>0.0</v>
      </c>
      <c r="T66" s="89"/>
      <c r="U66" s="89"/>
      <c r="V66" s="89"/>
      <c r="W66" s="89"/>
      <c r="X66" s="89"/>
      <c r="Y66" s="89"/>
      <c r="Z66" s="89"/>
      <c r="AA66" s="89"/>
    </row>
    <row r="67" ht="15.75" hidden="1" customHeight="1">
      <c r="A67" s="79"/>
      <c r="B67" s="84"/>
      <c r="C67" s="79"/>
      <c r="D67" s="80"/>
      <c r="E67" s="81"/>
      <c r="F67" s="82">
        <v>0.0</v>
      </c>
      <c r="G67" s="80"/>
      <c r="H67" s="81"/>
      <c r="I67" s="93">
        <v>0.0</v>
      </c>
      <c r="J67" s="84"/>
      <c r="K67" s="94"/>
      <c r="L67" s="110">
        <v>0.0</v>
      </c>
      <c r="M67" s="115"/>
      <c r="N67" s="115"/>
      <c r="O67" s="89">
        <v>0.0</v>
      </c>
      <c r="P67" s="88"/>
      <c r="Q67" s="88"/>
      <c r="R67" s="82">
        <v>0.0</v>
      </c>
      <c r="S67" s="82">
        <v>0.0</v>
      </c>
      <c r="T67" s="89"/>
      <c r="U67" s="89"/>
      <c r="V67" s="89"/>
      <c r="W67" s="89"/>
      <c r="X67" s="89"/>
      <c r="Y67" s="89"/>
      <c r="Z67" s="89"/>
      <c r="AA67" s="89"/>
    </row>
    <row r="68" ht="15.75" customHeight="1">
      <c r="A68" s="99" t="s">
        <v>129</v>
      </c>
      <c r="B68" s="100"/>
      <c r="C68" s="111"/>
      <c r="D68" s="102">
        <f>sum($D69:$D80)</f>
        <v>504</v>
      </c>
      <c r="E68" s="103"/>
      <c r="F68" s="102">
        <f>sum($F69:$F80)</f>
        <v>19215</v>
      </c>
      <c r="G68" s="102"/>
      <c r="H68" s="103"/>
      <c r="I68" s="102">
        <f>sum($I69:$I80)</f>
        <v>19215</v>
      </c>
      <c r="J68" s="104"/>
      <c r="K68" s="105"/>
      <c r="L68" s="106">
        <f>sum($L69:$L80)</f>
        <v>0</v>
      </c>
      <c r="M68" s="121"/>
      <c r="N68" s="121"/>
      <c r="O68" s="102">
        <f>sum($O69:$O80)</f>
        <v>19046.77115</v>
      </c>
      <c r="P68" s="107"/>
      <c r="Q68" s="107"/>
      <c r="R68" s="102">
        <f>sum($R69:$R80)</f>
        <v>19046.77115</v>
      </c>
      <c r="S68" s="102">
        <f>sum($S69:$S80)</f>
        <v>38261.77115</v>
      </c>
      <c r="T68" s="72"/>
      <c r="U68" s="72"/>
      <c r="V68" s="72"/>
      <c r="W68" s="72"/>
      <c r="X68" s="72"/>
      <c r="Y68" s="72"/>
      <c r="Z68" s="72"/>
      <c r="AA68" s="72"/>
    </row>
    <row r="69" ht="15.75" hidden="1" customHeight="1">
      <c r="A69" s="112"/>
      <c r="B69" s="113"/>
      <c r="C69" s="112"/>
      <c r="D69" s="114"/>
      <c r="E69" s="115"/>
      <c r="F69" s="116">
        <f t="array" ref="F69:F80">$D69:$D80*$E69:$E80</f>
        <v>0</v>
      </c>
      <c r="G69" s="122"/>
      <c r="H69" s="115"/>
      <c r="I69" s="117">
        <f t="array" ref="I69:I80">if($G69:$G80&gt;0,($G69:$G80*($H69:$H80-1)+$F69:$F80),$F69:$F80)</f>
        <v>0</v>
      </c>
      <c r="J69" s="113"/>
      <c r="K69" s="85"/>
      <c r="L69" s="109">
        <f t="array" ref="L69:L80">(if($J69:$J80="no",0,(($K69:$K80*'Template Instructions'!$F$20)*(1+'Template Instructions'!$F$16)^'Template Instructions'!$F$20*'Template Instructions'!$F$15)))</f>
        <v>0</v>
      </c>
      <c r="M69" s="115"/>
      <c r="N69" s="115"/>
      <c r="O69" s="118">
        <f t="array" ref="O69:O80">($M69:$M80*$D69:$D80)*(1+'Template Instructions'!$F$16)^($N69:$N80)</f>
        <v>0</v>
      </c>
      <c r="P69" s="119"/>
      <c r="Q69" s="119"/>
      <c r="R69" s="117">
        <f t="array" ref="R69:R80">$L69:$L80 +$O69:$O80+$Q69:$Q80-$P69:$P80</f>
        <v>0</v>
      </c>
      <c r="S69" s="117">
        <f t="array" ref="S69:S80">$I69:$I80+$R69:$R80</f>
        <v>0</v>
      </c>
      <c r="T69" s="118"/>
      <c r="U69" s="118"/>
      <c r="V69" s="118"/>
      <c r="W69" s="118"/>
      <c r="X69" s="118"/>
      <c r="Y69" s="118"/>
      <c r="Z69" s="118"/>
      <c r="AA69" s="118"/>
    </row>
    <row r="70" ht="15.75" customHeight="1">
      <c r="A70" s="79" t="s">
        <v>130</v>
      </c>
      <c r="B70" s="84" t="s">
        <v>131</v>
      </c>
      <c r="C70" s="79" t="s">
        <v>132</v>
      </c>
      <c r="D70" s="80">
        <v>189.0</v>
      </c>
      <c r="E70" s="81">
        <v>20.0</v>
      </c>
      <c r="F70" s="82">
        <v>3780.0</v>
      </c>
      <c r="G70" s="80"/>
      <c r="H70" s="81">
        <v>0.0</v>
      </c>
      <c r="I70" s="108">
        <v>3780.0</v>
      </c>
      <c r="J70" s="84" t="s">
        <v>58</v>
      </c>
      <c r="K70" s="85"/>
      <c r="L70" s="109">
        <v>0.0</v>
      </c>
      <c r="M70" s="115">
        <v>20.0</v>
      </c>
      <c r="N70" s="115">
        <v>5.0</v>
      </c>
      <c r="O70" s="91">
        <v>4193.9235569288</v>
      </c>
      <c r="P70" s="88"/>
      <c r="Q70" s="88"/>
      <c r="R70" s="108">
        <v>4193.9235569288</v>
      </c>
      <c r="S70" s="108">
        <v>7973.9235569288</v>
      </c>
      <c r="T70" s="91"/>
      <c r="U70" s="91"/>
      <c r="V70" s="91"/>
      <c r="W70" s="91"/>
      <c r="X70" s="91"/>
      <c r="Y70" s="91"/>
      <c r="Z70" s="91"/>
      <c r="AA70" s="91"/>
    </row>
    <row r="71" ht="15.75" customHeight="1">
      <c r="A71" s="79" t="s">
        <v>130</v>
      </c>
      <c r="B71" s="84" t="s">
        <v>133</v>
      </c>
      <c r="C71" s="79" t="s">
        <v>134</v>
      </c>
      <c r="D71" s="80">
        <v>126.0</v>
      </c>
      <c r="E71" s="81">
        <v>12.0</v>
      </c>
      <c r="F71" s="82">
        <v>1512.0</v>
      </c>
      <c r="G71" s="80">
        <v>0.0</v>
      </c>
      <c r="H71" s="81">
        <v>0.0</v>
      </c>
      <c r="I71" s="82">
        <v>1512.0</v>
      </c>
      <c r="J71" s="84" t="s">
        <v>58</v>
      </c>
      <c r="K71" s="85"/>
      <c r="L71" s="86">
        <v>0.0</v>
      </c>
      <c r="M71" s="115">
        <v>6.0</v>
      </c>
      <c r="N71" s="115">
        <v>5.0</v>
      </c>
      <c r="O71" s="89">
        <v>838.78471138576</v>
      </c>
      <c r="P71" s="88"/>
      <c r="Q71" s="88"/>
      <c r="R71" s="82">
        <v>838.78471138576</v>
      </c>
      <c r="S71" s="82">
        <v>2350.78471138576</v>
      </c>
      <c r="T71" s="89"/>
      <c r="U71" s="89"/>
      <c r="V71" s="89"/>
      <c r="W71" s="89"/>
      <c r="X71" s="89"/>
      <c r="Y71" s="89"/>
      <c r="Z71" s="89"/>
      <c r="AA71" s="89"/>
    </row>
    <row r="72" ht="15.75" customHeight="1">
      <c r="A72" s="79" t="s">
        <v>130</v>
      </c>
      <c r="B72" s="84" t="s">
        <v>135</v>
      </c>
      <c r="C72" s="79" t="s">
        <v>136</v>
      </c>
      <c r="D72" s="80">
        <v>126.0</v>
      </c>
      <c r="E72" s="81">
        <v>18.0</v>
      </c>
      <c r="F72" s="82">
        <v>2268.0</v>
      </c>
      <c r="G72" s="80">
        <v>0.0</v>
      </c>
      <c r="H72" s="81">
        <v>0.0</v>
      </c>
      <c r="I72" s="82">
        <v>2268.0</v>
      </c>
      <c r="J72" s="84" t="s">
        <v>58</v>
      </c>
      <c r="K72" s="85"/>
      <c r="L72" s="86">
        <v>0.0</v>
      </c>
      <c r="M72" s="115">
        <v>12.0</v>
      </c>
      <c r="N72" s="115">
        <v>3.0</v>
      </c>
      <c r="O72" s="89">
        <v>1609.2703786319994</v>
      </c>
      <c r="P72" s="88"/>
      <c r="Q72" s="88"/>
      <c r="R72" s="82">
        <v>1609.2703786319994</v>
      </c>
      <c r="S72" s="82">
        <v>3877.2703786319994</v>
      </c>
      <c r="T72" s="89"/>
      <c r="U72" s="89"/>
      <c r="V72" s="89"/>
      <c r="W72" s="89"/>
      <c r="X72" s="89"/>
      <c r="Y72" s="89"/>
      <c r="Z72" s="89"/>
      <c r="AA72" s="89"/>
    </row>
    <row r="73" ht="15.75" customHeight="1">
      <c r="A73" s="79" t="s">
        <v>130</v>
      </c>
      <c r="B73" s="84" t="s">
        <v>137</v>
      </c>
      <c r="C73" s="79" t="s">
        <v>138</v>
      </c>
      <c r="D73" s="80">
        <v>63.0</v>
      </c>
      <c r="E73" s="81">
        <v>185.0</v>
      </c>
      <c r="F73" s="82">
        <v>11655.0</v>
      </c>
      <c r="G73" s="80">
        <v>0.0</v>
      </c>
      <c r="H73" s="81">
        <v>0.0</v>
      </c>
      <c r="I73" s="82">
        <v>11655.0</v>
      </c>
      <c r="J73" s="84" t="s">
        <v>58</v>
      </c>
      <c r="K73" s="85"/>
      <c r="L73" s="86">
        <v>0.0</v>
      </c>
      <c r="M73" s="115">
        <v>185.0</v>
      </c>
      <c r="N73" s="115">
        <v>3.0</v>
      </c>
      <c r="O73" s="89">
        <v>12404.792501954997</v>
      </c>
      <c r="P73" s="88"/>
      <c r="Q73" s="88"/>
      <c r="R73" s="82">
        <v>12404.792501954997</v>
      </c>
      <c r="S73" s="82">
        <v>24059.792501954995</v>
      </c>
      <c r="T73" s="89"/>
      <c r="U73" s="89"/>
      <c r="V73" s="89"/>
      <c r="W73" s="89"/>
      <c r="X73" s="89"/>
      <c r="Y73" s="89"/>
      <c r="Z73" s="89"/>
      <c r="AA73" s="89"/>
    </row>
    <row r="74" ht="15.75" customHeight="1">
      <c r="A74" s="79"/>
      <c r="B74" s="84"/>
      <c r="C74" s="79"/>
      <c r="D74" s="80"/>
      <c r="E74" s="81"/>
      <c r="F74" s="82">
        <v>0.0</v>
      </c>
      <c r="G74" s="80"/>
      <c r="H74" s="81"/>
      <c r="I74" s="82">
        <v>0.0</v>
      </c>
      <c r="J74" s="84"/>
      <c r="K74" s="85"/>
      <c r="L74" s="86">
        <v>0.0</v>
      </c>
      <c r="M74" s="115"/>
      <c r="N74" s="115"/>
      <c r="O74" s="89">
        <v>0.0</v>
      </c>
      <c r="P74" s="88"/>
      <c r="Q74" s="88"/>
      <c r="R74" s="82">
        <v>0.0</v>
      </c>
      <c r="S74" s="82">
        <v>0.0</v>
      </c>
      <c r="T74" s="89"/>
      <c r="U74" s="89"/>
      <c r="V74" s="89"/>
      <c r="W74" s="89"/>
      <c r="X74" s="89"/>
      <c r="Y74" s="89"/>
      <c r="Z74" s="89"/>
      <c r="AA74" s="89"/>
    </row>
    <row r="75" ht="15.75" customHeight="1">
      <c r="A75" s="79"/>
      <c r="B75" s="84"/>
      <c r="C75" s="79"/>
      <c r="D75" s="80"/>
      <c r="E75" s="81"/>
      <c r="F75" s="82">
        <v>0.0</v>
      </c>
      <c r="G75" s="80"/>
      <c r="H75" s="81"/>
      <c r="I75" s="82">
        <v>0.0</v>
      </c>
      <c r="J75" s="84"/>
      <c r="K75" s="85"/>
      <c r="L75" s="86">
        <v>0.0</v>
      </c>
      <c r="M75" s="115"/>
      <c r="N75" s="115"/>
      <c r="O75" s="89">
        <v>0.0</v>
      </c>
      <c r="P75" s="88"/>
      <c r="Q75" s="88"/>
      <c r="R75" s="82">
        <v>0.0</v>
      </c>
      <c r="S75" s="82">
        <v>0.0</v>
      </c>
      <c r="T75" s="89"/>
      <c r="U75" s="89"/>
      <c r="V75" s="89"/>
      <c r="W75" s="89"/>
      <c r="X75" s="89"/>
      <c r="Y75" s="89"/>
      <c r="Z75" s="89"/>
      <c r="AA75" s="89"/>
    </row>
    <row r="76" ht="15.75" customHeight="1">
      <c r="A76" s="79"/>
      <c r="B76" s="84"/>
      <c r="C76" s="79"/>
      <c r="D76" s="80"/>
      <c r="E76" s="81"/>
      <c r="F76" s="82">
        <v>0.0</v>
      </c>
      <c r="G76" s="80"/>
      <c r="H76" s="81"/>
      <c r="I76" s="82">
        <v>0.0</v>
      </c>
      <c r="J76" s="84"/>
      <c r="K76" s="85"/>
      <c r="L76" s="86">
        <v>0.0</v>
      </c>
      <c r="M76" s="115"/>
      <c r="N76" s="115"/>
      <c r="O76" s="89">
        <v>0.0</v>
      </c>
      <c r="P76" s="88"/>
      <c r="Q76" s="88"/>
      <c r="R76" s="82">
        <v>0.0</v>
      </c>
      <c r="S76" s="82">
        <v>0.0</v>
      </c>
      <c r="T76" s="89"/>
      <c r="U76" s="89"/>
      <c r="V76" s="89"/>
      <c r="W76" s="89"/>
      <c r="X76" s="89"/>
      <c r="Y76" s="89"/>
      <c r="Z76" s="89"/>
      <c r="AA76" s="89"/>
    </row>
    <row r="77" ht="15.75" customHeight="1">
      <c r="A77" s="79"/>
      <c r="B77" s="84"/>
      <c r="C77" s="79"/>
      <c r="D77" s="80"/>
      <c r="E77" s="81"/>
      <c r="F77" s="82">
        <v>0.0</v>
      </c>
      <c r="G77" s="80"/>
      <c r="H77" s="81"/>
      <c r="I77" s="82">
        <v>0.0</v>
      </c>
      <c r="J77" s="84"/>
      <c r="K77" s="85"/>
      <c r="L77" s="86">
        <v>0.0</v>
      </c>
      <c r="M77" s="115"/>
      <c r="N77" s="115"/>
      <c r="O77" s="89">
        <v>0.0</v>
      </c>
      <c r="P77" s="88"/>
      <c r="Q77" s="88"/>
      <c r="R77" s="82">
        <v>0.0</v>
      </c>
      <c r="S77" s="82">
        <v>0.0</v>
      </c>
      <c r="T77" s="89"/>
      <c r="U77" s="89"/>
      <c r="V77" s="89"/>
      <c r="W77" s="89"/>
      <c r="X77" s="89"/>
      <c r="Y77" s="89"/>
      <c r="Z77" s="89"/>
      <c r="AA77" s="89"/>
    </row>
    <row r="78" ht="15.75" customHeight="1">
      <c r="A78" s="79"/>
      <c r="B78" s="84"/>
      <c r="C78" s="79"/>
      <c r="D78" s="80"/>
      <c r="E78" s="81"/>
      <c r="F78" s="82">
        <v>0.0</v>
      </c>
      <c r="G78" s="80"/>
      <c r="H78" s="81"/>
      <c r="I78" s="82">
        <v>0.0</v>
      </c>
      <c r="J78" s="84"/>
      <c r="K78" s="85"/>
      <c r="L78" s="86">
        <v>0.0</v>
      </c>
      <c r="M78" s="115"/>
      <c r="N78" s="115"/>
      <c r="O78" s="89">
        <v>0.0</v>
      </c>
      <c r="P78" s="88"/>
      <c r="Q78" s="88"/>
      <c r="R78" s="82">
        <v>0.0</v>
      </c>
      <c r="S78" s="82">
        <v>0.0</v>
      </c>
      <c r="T78" s="89"/>
      <c r="U78" s="89"/>
      <c r="V78" s="89"/>
      <c r="W78" s="89"/>
      <c r="X78" s="89"/>
      <c r="Y78" s="89"/>
      <c r="Z78" s="89"/>
      <c r="AA78" s="89"/>
    </row>
    <row r="79" ht="15.75" customHeight="1">
      <c r="A79" s="79"/>
      <c r="B79" s="84"/>
      <c r="C79" s="79"/>
      <c r="D79" s="80"/>
      <c r="E79" s="81"/>
      <c r="F79" s="82">
        <v>0.0</v>
      </c>
      <c r="G79" s="80"/>
      <c r="H79" s="81"/>
      <c r="I79" s="82">
        <v>0.0</v>
      </c>
      <c r="J79" s="84"/>
      <c r="K79" s="85"/>
      <c r="L79" s="86">
        <v>0.0</v>
      </c>
      <c r="M79" s="115"/>
      <c r="N79" s="115"/>
      <c r="O79" s="89">
        <v>0.0</v>
      </c>
      <c r="P79" s="88"/>
      <c r="Q79" s="88"/>
      <c r="R79" s="82">
        <v>0.0</v>
      </c>
      <c r="S79" s="82">
        <v>0.0</v>
      </c>
      <c r="T79" s="89"/>
      <c r="U79" s="89"/>
      <c r="V79" s="89"/>
      <c r="W79" s="89"/>
      <c r="X79" s="89"/>
      <c r="Y79" s="89"/>
      <c r="Z79" s="89"/>
      <c r="AA79" s="89"/>
    </row>
    <row r="80" ht="15.75" hidden="1" customHeight="1">
      <c r="A80" s="84"/>
      <c r="B80" s="84"/>
      <c r="C80" s="84"/>
      <c r="D80" s="80"/>
      <c r="E80" s="81"/>
      <c r="F80" s="82">
        <v>0.0</v>
      </c>
      <c r="G80" s="80"/>
      <c r="H80" s="81"/>
      <c r="I80" s="82">
        <v>0.0</v>
      </c>
      <c r="J80" s="84"/>
      <c r="K80" s="94"/>
      <c r="L80" s="110">
        <v>0.0</v>
      </c>
      <c r="M80" s="84"/>
      <c r="N80" s="84"/>
      <c r="O80" s="89">
        <v>0.0</v>
      </c>
      <c r="P80" s="88"/>
      <c r="Q80" s="88"/>
      <c r="R80" s="82">
        <v>0.0</v>
      </c>
      <c r="S80" s="82">
        <v>0.0</v>
      </c>
      <c r="T80" s="89"/>
      <c r="U80" s="89"/>
      <c r="V80" s="89"/>
      <c r="W80" s="89"/>
      <c r="X80" s="89"/>
      <c r="Y80" s="89"/>
      <c r="Z80" s="89"/>
      <c r="AA80" s="89"/>
    </row>
    <row r="81" ht="30.0" customHeight="1">
      <c r="A81" s="102"/>
      <c r="B81" s="100"/>
      <c r="C81" s="123" t="s">
        <v>139</v>
      </c>
      <c r="D81" s="124"/>
      <c r="E81" s="124"/>
      <c r="F81" s="124"/>
      <c r="G81" s="124"/>
      <c r="H81" s="124"/>
      <c r="I81" s="124"/>
      <c r="J81" s="124"/>
      <c r="K81" s="124"/>
      <c r="L81" s="124"/>
      <c r="M81" s="124"/>
      <c r="N81" s="124"/>
      <c r="O81" s="124"/>
      <c r="P81" s="124"/>
      <c r="Q81" s="124"/>
      <c r="R81" s="124"/>
      <c r="S81" s="125"/>
      <c r="T81" s="126"/>
      <c r="U81" s="126"/>
      <c r="V81" s="126"/>
      <c r="W81" s="126"/>
      <c r="X81" s="126"/>
      <c r="Y81" s="126"/>
      <c r="Z81" s="126"/>
      <c r="AA81" s="126"/>
    </row>
    <row r="82" ht="30.0" customHeight="1">
      <c r="A82" s="72"/>
      <c r="B82" s="70"/>
      <c r="C82" s="127"/>
      <c r="D82" s="128"/>
      <c r="E82" s="128"/>
      <c r="F82" s="128"/>
      <c r="G82" s="128"/>
      <c r="H82" s="128"/>
      <c r="I82" s="128"/>
      <c r="J82" s="128"/>
      <c r="K82" s="128"/>
      <c r="L82" s="128"/>
      <c r="M82" s="128"/>
      <c r="N82" s="128"/>
      <c r="O82" s="128"/>
      <c r="P82" s="128"/>
      <c r="Q82" s="128"/>
      <c r="R82" s="128"/>
      <c r="S82" s="129"/>
      <c r="T82" s="126"/>
      <c r="U82" s="126"/>
      <c r="V82" s="126"/>
      <c r="W82" s="126"/>
      <c r="X82" s="126"/>
      <c r="Y82" s="126"/>
      <c r="Z82" s="126"/>
      <c r="AA82" s="126"/>
    </row>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C1:F1"/>
    <mergeCell ref="G1:I1"/>
    <mergeCell ref="J1:R1"/>
    <mergeCell ref="C81:S82"/>
  </mergeCells>
  <dataValidations>
    <dataValidation type="list" allowBlank="1" sqref="A30:A41">
      <formula1>'Reference Formulas'!$U$6:$U$9</formula1>
    </dataValidation>
    <dataValidation type="list" allowBlank="1" sqref="A56:A67">
      <formula1>'Reference Formulas'!$W$6:$W$9</formula1>
    </dataValidation>
    <dataValidation type="list" allowBlank="1" sqref="A17:A28">
      <formula1>'Reference Formulas'!$T$6:$T$10</formula1>
    </dataValidation>
    <dataValidation type="list" allowBlank="1" sqref="A69:A80">
      <formula1>'Reference Formulas'!$X$6:$X$9</formula1>
    </dataValidation>
    <dataValidation type="list" allowBlank="1" sqref="A4:A15">
      <formula1>'Reference Formulas'!$S$6:$S$9</formula1>
    </dataValidation>
    <dataValidation type="list" allowBlank="1" sqref="J4:J15 J17:J28 J30:J41 J43:J54 J56:J67 J69:J79">
      <formula1>'Reference Formulas'!$A$2:$A$3</formula1>
    </dataValidation>
    <dataValidation type="list" allowBlank="1" sqref="A43:A54">
      <formula1>'Reference Formulas'!$V$6:$V$10</formula1>
    </dataValidation>
    <dataValidation type="list" allowBlank="1" sqref="A68">
      <formula1>'Reference Formulas'!$A$6:$A$11</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2.0" ySplit="2.0" topLeftCell="C3" activePane="bottomRight" state="frozen"/>
      <selection activeCell="C1" sqref="C1" pane="topRight"/>
      <selection activeCell="A3" sqref="A3" pane="bottomLeft"/>
      <selection activeCell="C3" sqref="C3" pane="bottomRight"/>
    </sheetView>
  </sheetViews>
  <sheetFormatPr customHeight="1" defaultColWidth="12.63" defaultRowHeight="15.0"/>
  <cols>
    <col customWidth="1" min="1" max="1" width="30.38"/>
    <col customWidth="1" min="2" max="2" width="28.38"/>
    <col customWidth="1" min="3" max="3" width="31.13"/>
    <col customWidth="1" min="4" max="4" width="14.88"/>
    <col customWidth="1" min="5" max="5" width="8.63"/>
    <col customWidth="1" min="6" max="6" width="14.5"/>
    <col customWidth="1" min="7" max="8" width="13.63"/>
    <col customWidth="1" min="9" max="9" width="11.63"/>
    <col customWidth="1" min="10" max="10" width="14.5"/>
    <col customWidth="1" min="13" max="13" width="14.63"/>
    <col customWidth="1" min="14" max="14" width="10.5"/>
    <col customWidth="1" min="15" max="15" width="17.5"/>
    <col customWidth="1" min="16" max="16" width="8.38"/>
    <col customWidth="1" min="17" max="17" width="8.25"/>
    <col customWidth="1" min="18" max="18" width="13.13"/>
  </cols>
  <sheetData>
    <row r="1" ht="15.75" customHeight="1">
      <c r="A1" s="130" t="str">
        <f>'Template Instructions'!F18</f>
        <v>Cloud Alternative</v>
      </c>
      <c r="B1" s="131">
        <f>'Reference Formulas'!$Q$7</f>
        <v>5529437.121</v>
      </c>
      <c r="C1" s="53" t="s">
        <v>140</v>
      </c>
      <c r="G1" s="54" t="s">
        <v>33</v>
      </c>
      <c r="I1" s="55"/>
      <c r="J1" s="56" t="s">
        <v>34</v>
      </c>
      <c r="S1" s="57" t="s">
        <v>35</v>
      </c>
      <c r="T1" s="58"/>
      <c r="U1" s="58"/>
      <c r="V1" s="58"/>
      <c r="W1" s="58"/>
      <c r="X1" s="58"/>
      <c r="Y1" s="58"/>
      <c r="Z1" s="58"/>
      <c r="AA1" s="58"/>
    </row>
    <row r="2" ht="15.75" customHeight="1">
      <c r="A2" s="59" t="s">
        <v>36</v>
      </c>
      <c r="B2" s="59" t="s">
        <v>37</v>
      </c>
      <c r="C2" s="59" t="s">
        <v>38</v>
      </c>
      <c r="D2" s="60" t="s">
        <v>39</v>
      </c>
      <c r="E2" s="61" t="s">
        <v>40</v>
      </c>
      <c r="F2" s="62" t="s">
        <v>41</v>
      </c>
      <c r="G2" s="63" t="s">
        <v>42</v>
      </c>
      <c r="H2" s="64" t="s">
        <v>43</v>
      </c>
      <c r="I2" s="65" t="s">
        <v>44</v>
      </c>
      <c r="J2" s="66" t="s">
        <v>45</v>
      </c>
      <c r="K2" s="63" t="s">
        <v>46</v>
      </c>
      <c r="L2" s="63" t="s">
        <v>47</v>
      </c>
      <c r="M2" s="63" t="s">
        <v>48</v>
      </c>
      <c r="N2" s="66" t="s">
        <v>49</v>
      </c>
      <c r="O2" s="63" t="s">
        <v>50</v>
      </c>
      <c r="P2" s="67" t="s">
        <v>51</v>
      </c>
      <c r="Q2" s="67" t="s">
        <v>52</v>
      </c>
      <c r="R2" s="63" t="s">
        <v>53</v>
      </c>
      <c r="S2" s="65" t="s">
        <v>54</v>
      </c>
      <c r="T2" s="68"/>
      <c r="U2" s="68"/>
      <c r="V2" s="68"/>
      <c r="W2" s="68"/>
      <c r="X2" s="68"/>
      <c r="Y2" s="68"/>
      <c r="Z2" s="68"/>
      <c r="AA2" s="68"/>
    </row>
    <row r="3" ht="15.75" customHeight="1">
      <c r="A3" s="132" t="s">
        <v>55</v>
      </c>
      <c r="B3" s="133"/>
      <c r="C3" s="134"/>
      <c r="D3" s="135">
        <f>sum($D4:$D15)</f>
        <v>9000</v>
      </c>
      <c r="E3" s="136"/>
      <c r="F3" s="135">
        <f>sum(F$4:F$15)</f>
        <v>28000</v>
      </c>
      <c r="G3" s="135"/>
      <c r="H3" s="136"/>
      <c r="I3" s="135">
        <f>sum($I4:$I15)</f>
        <v>45600</v>
      </c>
      <c r="J3" s="137"/>
      <c r="K3" s="138"/>
      <c r="L3" s="139">
        <f>sum($L4:$L15)</f>
        <v>24409.0789</v>
      </c>
      <c r="M3" s="137"/>
      <c r="N3" s="137"/>
      <c r="O3" s="135">
        <f>sum($O4:$O15)</f>
        <v>3192.996783</v>
      </c>
      <c r="P3" s="140"/>
      <c r="Q3" s="140"/>
      <c r="R3" s="135">
        <f>sum($R4:$R15)</f>
        <v>27602.07569</v>
      </c>
      <c r="S3" s="135">
        <f>sum($S4:$S15)</f>
        <v>73202.07569</v>
      </c>
      <c r="T3" s="72"/>
      <c r="U3" s="72"/>
      <c r="V3" s="72"/>
      <c r="W3" s="72"/>
      <c r="X3" s="72"/>
      <c r="Y3" s="72"/>
      <c r="Z3" s="72"/>
      <c r="AA3" s="72"/>
    </row>
    <row r="4" ht="15.75" hidden="1" customHeight="1">
      <c r="A4" s="78"/>
      <c r="B4" s="79"/>
      <c r="C4" s="78"/>
      <c r="D4" s="80"/>
      <c r="E4" s="81"/>
      <c r="F4" s="141">
        <f t="array" ref="F4:F13">$D4:$D13*$E4:$E13</f>
        <v>0</v>
      </c>
      <c r="G4" s="80"/>
      <c r="H4" s="81"/>
      <c r="I4" s="142">
        <f t="array" ref="I4:I15">if($G4:$G15&gt;0,($G4:$G15*($H4:$H15-1)+$F4:$F15),$F4:$F15)</f>
        <v>0</v>
      </c>
      <c r="J4" s="84"/>
      <c r="K4" s="85"/>
      <c r="L4" s="109">
        <f t="array" ref="L4:L15">(if($J4:$J15="no",0,(($K4:$K15*'Template Instructions'!$F$20)*(1+'Template Instructions'!$F$16)^'Template Instructions'!$F$20*'Template Instructions'!$F$15)))</f>
        <v>0</v>
      </c>
      <c r="M4" s="81"/>
      <c r="N4" s="81"/>
      <c r="O4" s="91">
        <f t="array" ref="O4:O15">($M4:$M15*$D4:$D15)*(1+'Template Instructions'!$F$16)^($N4:$N15)</f>
        <v>0</v>
      </c>
      <c r="P4" s="88"/>
      <c r="Q4" s="88"/>
      <c r="R4" s="143">
        <f t="array" ref="R4:R15">$L4:$L15+$O4:$O15+$Q4:$Q15-$P4:$P15</f>
        <v>0</v>
      </c>
      <c r="S4" s="143">
        <f t="array" ref="S4:S15">$I4:$I15+$R4:$R15</f>
        <v>0</v>
      </c>
      <c r="T4" s="91"/>
      <c r="U4" s="91"/>
      <c r="V4" s="91"/>
      <c r="W4" s="91"/>
      <c r="X4" s="91"/>
      <c r="Y4" s="91"/>
      <c r="Z4" s="91"/>
      <c r="AA4" s="91"/>
    </row>
    <row r="5" ht="15.75" customHeight="1">
      <c r="A5" s="144" t="s">
        <v>56</v>
      </c>
      <c r="B5" s="112" t="s">
        <v>56</v>
      </c>
      <c r="C5" s="144" t="s">
        <v>141</v>
      </c>
      <c r="D5" s="114">
        <v>0.0</v>
      </c>
      <c r="E5" s="115">
        <v>0.0</v>
      </c>
      <c r="F5" s="145">
        <v>0.0</v>
      </c>
      <c r="G5" s="114">
        <v>0.0</v>
      </c>
      <c r="H5" s="115">
        <v>0.0</v>
      </c>
      <c r="I5" s="146">
        <v>0.0</v>
      </c>
      <c r="J5" s="113" t="s">
        <v>58</v>
      </c>
      <c r="K5" s="85"/>
      <c r="L5" s="86">
        <v>0.0</v>
      </c>
      <c r="M5" s="147">
        <v>0.0</v>
      </c>
      <c r="N5" s="115">
        <v>0.0</v>
      </c>
      <c r="O5" s="148">
        <v>0.0</v>
      </c>
      <c r="P5" s="122"/>
      <c r="Q5" s="122"/>
      <c r="R5" s="145">
        <v>0.0</v>
      </c>
      <c r="S5" s="145">
        <v>0.0</v>
      </c>
      <c r="T5" s="148"/>
      <c r="U5" s="148"/>
      <c r="V5" s="148"/>
      <c r="W5" s="148"/>
      <c r="X5" s="148"/>
      <c r="Y5" s="148"/>
      <c r="Z5" s="148"/>
      <c r="AA5" s="148"/>
    </row>
    <row r="6" ht="15.75" customHeight="1">
      <c r="A6" s="78" t="s">
        <v>71</v>
      </c>
      <c r="B6" s="79" t="s">
        <v>59</v>
      </c>
      <c r="C6" s="78" t="s">
        <v>141</v>
      </c>
      <c r="D6" s="80">
        <v>0.0</v>
      </c>
      <c r="E6" s="81">
        <v>0.0</v>
      </c>
      <c r="F6" s="141">
        <v>0.0</v>
      </c>
      <c r="G6" s="80">
        <v>0.0</v>
      </c>
      <c r="H6" s="81">
        <v>0.0</v>
      </c>
      <c r="I6" s="146">
        <v>0.0</v>
      </c>
      <c r="J6" s="84" t="s">
        <v>58</v>
      </c>
      <c r="K6" s="85"/>
      <c r="L6" s="86">
        <v>0.0</v>
      </c>
      <c r="M6" s="84">
        <v>0.0</v>
      </c>
      <c r="N6" s="81">
        <v>0.0</v>
      </c>
      <c r="O6" s="89">
        <v>0.0</v>
      </c>
      <c r="P6" s="80"/>
      <c r="Q6" s="80"/>
      <c r="R6" s="141">
        <v>0.0</v>
      </c>
      <c r="S6" s="149">
        <v>0.0</v>
      </c>
      <c r="T6" s="87"/>
      <c r="U6" s="87"/>
      <c r="V6" s="87"/>
      <c r="W6" s="87"/>
      <c r="X6" s="87"/>
      <c r="Y6" s="87"/>
      <c r="Z6" s="87"/>
      <c r="AA6" s="87"/>
    </row>
    <row r="7" ht="15.75" customHeight="1">
      <c r="A7" s="78" t="s">
        <v>56</v>
      </c>
      <c r="B7" s="84" t="s">
        <v>61</v>
      </c>
      <c r="C7" s="78" t="s">
        <v>141</v>
      </c>
      <c r="D7" s="80">
        <v>0.0</v>
      </c>
      <c r="E7" s="81">
        <v>0.0</v>
      </c>
      <c r="F7" s="141">
        <v>0.0</v>
      </c>
      <c r="G7" s="80">
        <v>0.0</v>
      </c>
      <c r="H7" s="81">
        <v>0.0</v>
      </c>
      <c r="I7" s="146">
        <v>0.0</v>
      </c>
      <c r="J7" s="84" t="s">
        <v>58</v>
      </c>
      <c r="K7" s="85"/>
      <c r="L7" s="86">
        <v>0.0</v>
      </c>
      <c r="M7" s="84">
        <v>0.0</v>
      </c>
      <c r="N7" s="81">
        <v>0.0</v>
      </c>
      <c r="O7" s="89">
        <v>0.0</v>
      </c>
      <c r="P7" s="80"/>
      <c r="Q7" s="80"/>
      <c r="R7" s="141">
        <v>0.0</v>
      </c>
      <c r="S7" s="149">
        <v>0.0</v>
      </c>
      <c r="T7" s="87"/>
      <c r="U7" s="87"/>
      <c r="V7" s="87"/>
      <c r="W7" s="87"/>
      <c r="X7" s="87"/>
      <c r="Y7" s="87"/>
      <c r="Z7" s="87"/>
      <c r="AA7" s="87"/>
    </row>
    <row r="8" ht="15.75" customHeight="1">
      <c r="A8" s="78" t="s">
        <v>62</v>
      </c>
      <c r="B8" s="84" t="s">
        <v>63</v>
      </c>
      <c r="C8" s="78" t="s">
        <v>141</v>
      </c>
      <c r="D8" s="80">
        <v>0.0</v>
      </c>
      <c r="E8" s="81">
        <v>0.0</v>
      </c>
      <c r="F8" s="141">
        <v>0.0</v>
      </c>
      <c r="G8" s="80">
        <v>0.0</v>
      </c>
      <c r="H8" s="81">
        <v>0.0</v>
      </c>
      <c r="I8" s="146">
        <v>0.0</v>
      </c>
      <c r="J8" s="84" t="s">
        <v>58</v>
      </c>
      <c r="K8" s="85"/>
      <c r="L8" s="86">
        <v>0.0</v>
      </c>
      <c r="M8" s="84">
        <v>0.0</v>
      </c>
      <c r="N8" s="81">
        <v>0.0</v>
      </c>
      <c r="O8" s="89">
        <v>0.0</v>
      </c>
      <c r="P8" s="80"/>
      <c r="Q8" s="80"/>
      <c r="R8" s="141">
        <v>0.0</v>
      </c>
      <c r="S8" s="149">
        <v>0.0</v>
      </c>
      <c r="T8" s="87"/>
      <c r="U8" s="87"/>
      <c r="V8" s="87"/>
      <c r="W8" s="87"/>
      <c r="X8" s="87"/>
      <c r="Y8" s="87"/>
      <c r="Z8" s="87"/>
      <c r="AA8" s="87"/>
    </row>
    <row r="9" ht="15.75" customHeight="1">
      <c r="A9" s="78" t="s">
        <v>62</v>
      </c>
      <c r="B9" s="84" t="s">
        <v>64</v>
      </c>
      <c r="C9" s="79"/>
      <c r="D9" s="80">
        <v>500.0</v>
      </c>
      <c r="E9" s="81">
        <v>18.0</v>
      </c>
      <c r="F9" s="141">
        <v>9000.0</v>
      </c>
      <c r="G9" s="80">
        <v>0.0</v>
      </c>
      <c r="H9" s="81">
        <v>5.0</v>
      </c>
      <c r="I9" s="146">
        <v>9000.0</v>
      </c>
      <c r="J9" s="84" t="s">
        <v>58</v>
      </c>
      <c r="K9" s="85"/>
      <c r="L9" s="86">
        <v>0.0</v>
      </c>
      <c r="M9" s="84">
        <v>6.0</v>
      </c>
      <c r="N9" s="81">
        <v>3.0</v>
      </c>
      <c r="O9" s="89">
        <v>3192.996782999999</v>
      </c>
      <c r="P9" s="80"/>
      <c r="Q9" s="80"/>
      <c r="R9" s="141">
        <v>3192.996782999999</v>
      </c>
      <c r="S9" s="149">
        <v>12192.996782999999</v>
      </c>
      <c r="T9" s="87"/>
      <c r="U9" s="87"/>
      <c r="V9" s="87"/>
      <c r="W9" s="87"/>
      <c r="X9" s="87"/>
      <c r="Y9" s="87"/>
      <c r="Z9" s="87"/>
      <c r="AA9" s="87"/>
    </row>
    <row r="10" ht="15.75" customHeight="1">
      <c r="A10" s="78" t="s">
        <v>62</v>
      </c>
      <c r="B10" s="84" t="s">
        <v>65</v>
      </c>
      <c r="C10" s="79" t="s">
        <v>66</v>
      </c>
      <c r="D10" s="80">
        <v>2500.0</v>
      </c>
      <c r="E10" s="81">
        <v>4.0</v>
      </c>
      <c r="F10" s="141">
        <v>10000.0</v>
      </c>
      <c r="G10" s="80">
        <v>0.0</v>
      </c>
      <c r="H10" s="81">
        <v>5.0</v>
      </c>
      <c r="I10" s="146">
        <v>10000.0</v>
      </c>
      <c r="J10" s="84" t="s">
        <v>58</v>
      </c>
      <c r="K10" s="85"/>
      <c r="L10" s="86">
        <v>0.0</v>
      </c>
      <c r="M10" s="84">
        <v>0.0</v>
      </c>
      <c r="N10" s="81">
        <v>0.0</v>
      </c>
      <c r="O10" s="89">
        <v>0.0</v>
      </c>
      <c r="P10" s="80"/>
      <c r="Q10" s="80"/>
      <c r="R10" s="141">
        <v>0.0</v>
      </c>
      <c r="S10" s="149">
        <v>10000.0</v>
      </c>
      <c r="T10" s="87"/>
      <c r="U10" s="87"/>
      <c r="V10" s="87"/>
      <c r="W10" s="87"/>
      <c r="X10" s="87"/>
      <c r="Y10" s="87"/>
      <c r="Z10" s="87"/>
      <c r="AA10" s="87"/>
    </row>
    <row r="11" ht="15.75" customHeight="1">
      <c r="A11" s="78" t="s">
        <v>62</v>
      </c>
      <c r="B11" s="84" t="s">
        <v>67</v>
      </c>
      <c r="C11" s="79" t="s">
        <v>68</v>
      </c>
      <c r="D11" s="80">
        <v>1000.0</v>
      </c>
      <c r="E11" s="81">
        <v>4.0</v>
      </c>
      <c r="F11" s="141">
        <v>4000.0</v>
      </c>
      <c r="G11" s="80">
        <v>4400.0</v>
      </c>
      <c r="H11" s="81">
        <v>5.0</v>
      </c>
      <c r="I11" s="146">
        <v>21600.0</v>
      </c>
      <c r="J11" s="84" t="s">
        <v>69</v>
      </c>
      <c r="K11" s="92">
        <v>4400.0</v>
      </c>
      <c r="L11" s="86">
        <v>24409.07890276021</v>
      </c>
      <c r="M11" s="84">
        <v>0.0</v>
      </c>
      <c r="N11" s="81">
        <v>0.0</v>
      </c>
      <c r="O11" s="89">
        <v>0.0</v>
      </c>
      <c r="P11" s="80"/>
      <c r="Q11" s="80"/>
      <c r="R11" s="141">
        <v>24409.07890276021</v>
      </c>
      <c r="S11" s="149">
        <v>46009.078902760215</v>
      </c>
      <c r="T11" s="87"/>
      <c r="U11" s="87"/>
      <c r="V11" s="87"/>
      <c r="W11" s="87"/>
      <c r="X11" s="87"/>
      <c r="Y11" s="87"/>
      <c r="Z11" s="87"/>
      <c r="AA11" s="87"/>
    </row>
    <row r="12" ht="15.75" customHeight="1">
      <c r="A12" s="79" t="s">
        <v>62</v>
      </c>
      <c r="B12" s="84" t="s">
        <v>70</v>
      </c>
      <c r="C12" s="79"/>
      <c r="D12" s="80">
        <v>5000.0</v>
      </c>
      <c r="E12" s="81">
        <v>1.0</v>
      </c>
      <c r="F12" s="141">
        <v>5000.0</v>
      </c>
      <c r="G12" s="80">
        <v>0.0</v>
      </c>
      <c r="H12" s="81">
        <v>0.0</v>
      </c>
      <c r="I12" s="146">
        <v>5000.0</v>
      </c>
      <c r="J12" s="84" t="s">
        <v>58</v>
      </c>
      <c r="K12" s="85"/>
      <c r="L12" s="86">
        <v>0.0</v>
      </c>
      <c r="M12" s="84">
        <v>0.0</v>
      </c>
      <c r="N12" s="81">
        <v>0.0</v>
      </c>
      <c r="O12" s="89">
        <v>0.0</v>
      </c>
      <c r="P12" s="80"/>
      <c r="Q12" s="80"/>
      <c r="R12" s="141">
        <v>0.0</v>
      </c>
      <c r="S12" s="149">
        <v>5000.0</v>
      </c>
      <c r="T12" s="87"/>
      <c r="U12" s="87"/>
      <c r="V12" s="87"/>
      <c r="W12" s="87"/>
      <c r="X12" s="87"/>
      <c r="Y12" s="87"/>
      <c r="Z12" s="87"/>
      <c r="AA12" s="87"/>
    </row>
    <row r="13" ht="15.75" customHeight="1">
      <c r="A13" s="79" t="s">
        <v>71</v>
      </c>
      <c r="B13" s="84" t="s">
        <v>72</v>
      </c>
      <c r="C13" s="78" t="s">
        <v>141</v>
      </c>
      <c r="D13" s="80">
        <v>0.0</v>
      </c>
      <c r="E13" s="81">
        <v>0.0</v>
      </c>
      <c r="F13" s="141">
        <v>0.0</v>
      </c>
      <c r="G13" s="80">
        <v>0.0</v>
      </c>
      <c r="H13" s="81">
        <v>0.0</v>
      </c>
      <c r="I13" s="146">
        <v>0.0</v>
      </c>
      <c r="J13" s="84" t="s">
        <v>58</v>
      </c>
      <c r="K13" s="92"/>
      <c r="L13" s="86">
        <v>0.0</v>
      </c>
      <c r="M13" s="84">
        <v>0.0</v>
      </c>
      <c r="N13" s="81">
        <v>0.0</v>
      </c>
      <c r="O13" s="89">
        <v>0.0</v>
      </c>
      <c r="P13" s="80"/>
      <c r="Q13" s="80"/>
      <c r="R13" s="141">
        <v>0.0</v>
      </c>
      <c r="S13" s="149">
        <v>0.0</v>
      </c>
      <c r="T13" s="87"/>
      <c r="U13" s="87"/>
      <c r="V13" s="87"/>
      <c r="W13" s="87"/>
      <c r="X13" s="87"/>
      <c r="Y13" s="87"/>
      <c r="Z13" s="87"/>
      <c r="AA13" s="87"/>
    </row>
    <row r="14" ht="15.75" customHeight="1">
      <c r="A14" s="79"/>
      <c r="B14" s="84"/>
      <c r="C14" s="78"/>
      <c r="D14" s="80"/>
      <c r="E14" s="81"/>
      <c r="F14" s="141"/>
      <c r="G14" s="80"/>
      <c r="H14" s="81"/>
      <c r="I14" s="146"/>
      <c r="J14" s="84"/>
      <c r="K14" s="85"/>
      <c r="L14" s="86">
        <v>0.0</v>
      </c>
      <c r="M14" s="84"/>
      <c r="N14" s="81"/>
      <c r="O14" s="89">
        <v>0.0</v>
      </c>
      <c r="P14" s="80"/>
      <c r="Q14" s="80"/>
      <c r="R14" s="141">
        <v>0.0</v>
      </c>
      <c r="S14" s="149">
        <v>0.0</v>
      </c>
      <c r="T14" s="87"/>
      <c r="U14" s="87"/>
      <c r="V14" s="87"/>
      <c r="W14" s="87"/>
      <c r="X14" s="87"/>
      <c r="Y14" s="87"/>
      <c r="Z14" s="87"/>
      <c r="AA14" s="87"/>
    </row>
    <row r="15" ht="15.75" hidden="1" customHeight="1">
      <c r="A15" s="79"/>
      <c r="B15" s="84"/>
      <c r="C15" s="78"/>
      <c r="D15" s="80"/>
      <c r="E15" s="81"/>
      <c r="F15" s="141"/>
      <c r="G15" s="80"/>
      <c r="H15" s="81"/>
      <c r="I15" s="150"/>
      <c r="J15" s="84"/>
      <c r="K15" s="94"/>
      <c r="L15" s="95">
        <v>0.0</v>
      </c>
      <c r="M15" s="84"/>
      <c r="N15" s="81"/>
      <c r="O15" s="96">
        <v>0.0</v>
      </c>
      <c r="P15" s="80"/>
      <c r="Q15" s="80"/>
      <c r="R15" s="151">
        <v>0.0</v>
      </c>
      <c r="S15" s="152">
        <v>0.0</v>
      </c>
      <c r="T15" s="98"/>
      <c r="U15" s="98"/>
      <c r="V15" s="98"/>
      <c r="W15" s="98"/>
      <c r="X15" s="98"/>
      <c r="Y15" s="98"/>
      <c r="Z15" s="98"/>
      <c r="AA15" s="98"/>
    </row>
    <row r="16" ht="15.75" customHeight="1">
      <c r="A16" s="99" t="s">
        <v>74</v>
      </c>
      <c r="B16" s="153"/>
      <c r="C16" s="111"/>
      <c r="D16" s="102">
        <f>sum($D17:$D28)</f>
        <v>0</v>
      </c>
      <c r="E16" s="103"/>
      <c r="F16" s="102">
        <f>sum($F17:$F28)</f>
        <v>0</v>
      </c>
      <c r="G16" s="102"/>
      <c r="H16" s="103"/>
      <c r="I16" s="102">
        <f>sum($I17:$I28)</f>
        <v>0</v>
      </c>
      <c r="J16" s="104"/>
      <c r="K16" s="105"/>
      <c r="L16" s="106">
        <f>sum($L17:$L28)</f>
        <v>0</v>
      </c>
      <c r="M16" s="103"/>
      <c r="N16" s="103"/>
      <c r="O16" s="102">
        <f>sum($O17:$O28)</f>
        <v>0</v>
      </c>
      <c r="P16" s="107"/>
      <c r="Q16" s="107"/>
      <c r="R16" s="102">
        <f>sum($R17:$R28)</f>
        <v>0</v>
      </c>
      <c r="S16" s="102">
        <f>sum($S17:$S28)</f>
        <v>0</v>
      </c>
      <c r="T16" s="72"/>
      <c r="U16" s="72"/>
      <c r="V16" s="72"/>
      <c r="W16" s="72"/>
      <c r="X16" s="72"/>
      <c r="Y16" s="72"/>
      <c r="Z16" s="72"/>
      <c r="AA16" s="72"/>
    </row>
    <row r="17" ht="15.75" hidden="1" customHeight="1">
      <c r="A17" s="79"/>
      <c r="B17" s="84"/>
      <c r="C17" s="79"/>
      <c r="D17" s="80"/>
      <c r="E17" s="81"/>
      <c r="F17" s="141">
        <f t="array" ref="F17:F28">$D17:$D28*$E17:$E28</f>
        <v>0</v>
      </c>
      <c r="G17" s="80">
        <f>F17</f>
        <v>0</v>
      </c>
      <c r="H17" s="81"/>
      <c r="I17" s="143">
        <f t="array" ref="I17:I28">if($G17:$G28&gt;0,($G17:$G28*($H17:$H28-1)+$F17:$F28), $F17:$F28)</f>
        <v>0</v>
      </c>
      <c r="J17" s="84" t="s">
        <v>69</v>
      </c>
      <c r="K17" s="85"/>
      <c r="L17" s="109">
        <f t="array" ref="L17:L28">(if($J17:$J28="no",0,(($K17:$K28*'Template Instructions'!$F$20)*(1+'Template Instructions'!$F$16)^'Template Instructions'!$F$20*'Template Instructions'!$F$15)))</f>
        <v>0</v>
      </c>
      <c r="M17" s="81">
        <v>0.0</v>
      </c>
      <c r="N17" s="81">
        <v>0.0</v>
      </c>
      <c r="O17" s="91">
        <f t="array" ref="O17:O28">($M17:$M28*$D17:$D28)*(1+'Template Instructions'!$F$16)^($N17:$N28)</f>
        <v>0</v>
      </c>
      <c r="P17" s="88"/>
      <c r="Q17" s="88"/>
      <c r="R17" s="143">
        <f t="array" ref="R17:R28">$L17:$L28 +$O17:$O28+$Q17:$Q28-$P17:$P28</f>
        <v>0</v>
      </c>
      <c r="S17" s="143">
        <f t="array" ref="S17:S28">$I17:$I28+$R17:$R28</f>
        <v>0</v>
      </c>
      <c r="T17" s="91"/>
      <c r="U17" s="91"/>
      <c r="V17" s="91"/>
      <c r="W17" s="91"/>
      <c r="X17" s="91"/>
      <c r="Y17" s="91"/>
      <c r="Z17" s="91"/>
      <c r="AA17" s="91"/>
    </row>
    <row r="18" ht="15.75" customHeight="1">
      <c r="A18" s="79" t="s">
        <v>75</v>
      </c>
      <c r="B18" s="84" t="s">
        <v>76</v>
      </c>
      <c r="C18" s="78" t="s">
        <v>141</v>
      </c>
      <c r="D18" s="80">
        <v>0.0</v>
      </c>
      <c r="E18" s="81">
        <v>0.0</v>
      </c>
      <c r="F18" s="142">
        <v>0.0</v>
      </c>
      <c r="G18" s="80">
        <v>0.0</v>
      </c>
      <c r="H18" s="81">
        <v>0.0</v>
      </c>
      <c r="I18" s="146">
        <v>0.0</v>
      </c>
      <c r="J18" s="84" t="s">
        <v>58</v>
      </c>
      <c r="K18" s="85"/>
      <c r="L18" s="86">
        <v>0.0</v>
      </c>
      <c r="M18" s="84">
        <v>0.0</v>
      </c>
      <c r="N18" s="81">
        <v>0.0</v>
      </c>
      <c r="O18" s="89">
        <v>0.0</v>
      </c>
      <c r="P18" s="80"/>
      <c r="Q18" s="80"/>
      <c r="R18" s="141">
        <v>0.0</v>
      </c>
      <c r="S18" s="149">
        <v>0.0</v>
      </c>
      <c r="T18" s="87"/>
      <c r="U18" s="87"/>
      <c r="V18" s="87"/>
      <c r="W18" s="87"/>
      <c r="X18" s="87"/>
      <c r="Y18" s="87"/>
      <c r="Z18" s="87"/>
      <c r="AA18" s="87"/>
    </row>
    <row r="19" ht="15.75" customHeight="1">
      <c r="A19" s="79" t="s">
        <v>78</v>
      </c>
      <c r="B19" s="84" t="s">
        <v>79</v>
      </c>
      <c r="C19" s="78" t="s">
        <v>141</v>
      </c>
      <c r="D19" s="80">
        <v>0.0</v>
      </c>
      <c r="E19" s="81">
        <v>0.0</v>
      </c>
      <c r="F19" s="141">
        <v>0.0</v>
      </c>
      <c r="G19" s="80">
        <v>0.0</v>
      </c>
      <c r="H19" s="81">
        <v>0.0</v>
      </c>
      <c r="I19" s="146">
        <v>0.0</v>
      </c>
      <c r="J19" s="84" t="s">
        <v>58</v>
      </c>
      <c r="K19" s="92"/>
      <c r="L19" s="86">
        <v>0.0</v>
      </c>
      <c r="M19" s="84">
        <v>0.0</v>
      </c>
      <c r="N19" s="81">
        <v>0.0</v>
      </c>
      <c r="O19" s="89">
        <v>0.0</v>
      </c>
      <c r="P19" s="80"/>
      <c r="Q19" s="80"/>
      <c r="R19" s="141">
        <v>0.0</v>
      </c>
      <c r="S19" s="141">
        <v>0.0</v>
      </c>
      <c r="T19" s="89"/>
      <c r="U19" s="89"/>
      <c r="V19" s="89"/>
      <c r="W19" s="89"/>
      <c r="X19" s="89"/>
      <c r="Y19" s="89"/>
      <c r="Z19" s="89"/>
      <c r="AA19" s="89"/>
    </row>
    <row r="20" ht="15.75" customHeight="1">
      <c r="A20" s="79" t="s">
        <v>81</v>
      </c>
      <c r="B20" s="84" t="s">
        <v>81</v>
      </c>
      <c r="C20" s="78" t="s">
        <v>141</v>
      </c>
      <c r="D20" s="80">
        <v>0.0</v>
      </c>
      <c r="E20" s="81">
        <v>0.0</v>
      </c>
      <c r="F20" s="141">
        <v>0.0</v>
      </c>
      <c r="G20" s="80">
        <v>0.0</v>
      </c>
      <c r="H20" s="81">
        <v>0.0</v>
      </c>
      <c r="I20" s="146">
        <v>0.0</v>
      </c>
      <c r="J20" s="84" t="s">
        <v>58</v>
      </c>
      <c r="K20" s="92"/>
      <c r="L20" s="86">
        <v>0.0</v>
      </c>
      <c r="M20" s="84">
        <v>0.0</v>
      </c>
      <c r="N20" s="81">
        <v>0.0</v>
      </c>
      <c r="O20" s="89">
        <v>0.0</v>
      </c>
      <c r="P20" s="80"/>
      <c r="Q20" s="80"/>
      <c r="R20" s="141">
        <v>0.0</v>
      </c>
      <c r="S20" s="141">
        <v>0.0</v>
      </c>
      <c r="T20" s="89"/>
      <c r="U20" s="89"/>
      <c r="V20" s="89"/>
      <c r="W20" s="89"/>
      <c r="X20" s="89"/>
      <c r="Y20" s="89"/>
      <c r="Z20" s="89"/>
      <c r="AA20" s="89"/>
    </row>
    <row r="21" ht="15.75" customHeight="1">
      <c r="A21" s="79" t="s">
        <v>75</v>
      </c>
      <c r="B21" s="84" t="s">
        <v>83</v>
      </c>
      <c r="C21" s="78" t="s">
        <v>141</v>
      </c>
      <c r="D21" s="80">
        <v>0.0</v>
      </c>
      <c r="E21" s="81">
        <v>0.0</v>
      </c>
      <c r="F21" s="141">
        <v>0.0</v>
      </c>
      <c r="G21" s="80">
        <v>0.0</v>
      </c>
      <c r="H21" s="81">
        <v>0.0</v>
      </c>
      <c r="I21" s="146">
        <v>0.0</v>
      </c>
      <c r="J21" s="84" t="s">
        <v>58</v>
      </c>
      <c r="K21" s="92"/>
      <c r="L21" s="86">
        <v>0.0</v>
      </c>
      <c r="M21" s="84">
        <v>0.0</v>
      </c>
      <c r="N21" s="81">
        <v>0.0</v>
      </c>
      <c r="O21" s="89">
        <v>0.0</v>
      </c>
      <c r="P21" s="80"/>
      <c r="Q21" s="80"/>
      <c r="R21" s="141">
        <v>0.0</v>
      </c>
      <c r="S21" s="141">
        <v>0.0</v>
      </c>
      <c r="T21" s="89"/>
      <c r="U21" s="89"/>
      <c r="V21" s="89"/>
      <c r="W21" s="89"/>
      <c r="X21" s="89"/>
      <c r="Y21" s="89"/>
      <c r="Z21" s="89"/>
      <c r="AA21" s="89"/>
    </row>
    <row r="22" ht="15.75" customHeight="1">
      <c r="A22" s="79" t="s">
        <v>75</v>
      </c>
      <c r="B22" s="84" t="s">
        <v>85</v>
      </c>
      <c r="C22" s="78" t="s">
        <v>141</v>
      </c>
      <c r="D22" s="80">
        <v>0.0</v>
      </c>
      <c r="E22" s="81">
        <v>0.0</v>
      </c>
      <c r="F22" s="141">
        <v>0.0</v>
      </c>
      <c r="G22" s="80">
        <v>0.0</v>
      </c>
      <c r="H22" s="81">
        <v>0.0</v>
      </c>
      <c r="I22" s="146">
        <v>0.0</v>
      </c>
      <c r="J22" s="84" t="s">
        <v>58</v>
      </c>
      <c r="K22" s="92"/>
      <c r="L22" s="86">
        <v>0.0</v>
      </c>
      <c r="M22" s="84">
        <v>0.0</v>
      </c>
      <c r="N22" s="81">
        <v>0.0</v>
      </c>
      <c r="O22" s="89">
        <v>0.0</v>
      </c>
      <c r="P22" s="80"/>
      <c r="Q22" s="80"/>
      <c r="R22" s="141">
        <v>0.0</v>
      </c>
      <c r="S22" s="141">
        <v>0.0</v>
      </c>
      <c r="T22" s="89"/>
      <c r="U22" s="89"/>
      <c r="V22" s="89"/>
      <c r="W22" s="89"/>
      <c r="X22" s="89"/>
      <c r="Y22" s="89"/>
      <c r="Z22" s="89"/>
      <c r="AA22" s="89"/>
    </row>
    <row r="23" ht="15.75" customHeight="1">
      <c r="A23" s="79" t="s">
        <v>75</v>
      </c>
      <c r="B23" s="84" t="s">
        <v>87</v>
      </c>
      <c r="C23" s="78" t="s">
        <v>141</v>
      </c>
      <c r="D23" s="80">
        <v>0.0</v>
      </c>
      <c r="E23" s="81">
        <v>0.0</v>
      </c>
      <c r="F23" s="141">
        <v>0.0</v>
      </c>
      <c r="G23" s="80">
        <v>0.0</v>
      </c>
      <c r="H23" s="81">
        <v>0.0</v>
      </c>
      <c r="I23" s="146">
        <v>0.0</v>
      </c>
      <c r="J23" s="84" t="s">
        <v>58</v>
      </c>
      <c r="K23" s="92"/>
      <c r="L23" s="86">
        <v>0.0</v>
      </c>
      <c r="M23" s="84">
        <v>0.0</v>
      </c>
      <c r="N23" s="81">
        <v>0.0</v>
      </c>
      <c r="O23" s="89">
        <v>0.0</v>
      </c>
      <c r="P23" s="80"/>
      <c r="Q23" s="80"/>
      <c r="R23" s="141">
        <v>0.0</v>
      </c>
      <c r="S23" s="141">
        <v>0.0</v>
      </c>
      <c r="T23" s="89"/>
      <c r="U23" s="89"/>
      <c r="V23" s="89"/>
      <c r="W23" s="89"/>
      <c r="X23" s="89"/>
      <c r="Y23" s="89"/>
      <c r="Z23" s="89"/>
      <c r="AA23" s="89"/>
    </row>
    <row r="24" ht="15.75" customHeight="1">
      <c r="A24" s="79" t="s">
        <v>89</v>
      </c>
      <c r="B24" s="84" t="s">
        <v>90</v>
      </c>
      <c r="C24" s="78" t="s">
        <v>141</v>
      </c>
      <c r="D24" s="80">
        <v>0.0</v>
      </c>
      <c r="E24" s="81">
        <v>0.0</v>
      </c>
      <c r="F24" s="141">
        <v>0.0</v>
      </c>
      <c r="G24" s="80">
        <v>0.0</v>
      </c>
      <c r="H24" s="81">
        <v>0.0</v>
      </c>
      <c r="I24" s="146">
        <v>0.0</v>
      </c>
      <c r="J24" s="84" t="s">
        <v>58</v>
      </c>
      <c r="K24" s="92"/>
      <c r="L24" s="86">
        <v>0.0</v>
      </c>
      <c r="M24" s="84">
        <v>0.0</v>
      </c>
      <c r="N24" s="81">
        <v>0.0</v>
      </c>
      <c r="O24" s="89">
        <v>0.0</v>
      </c>
      <c r="P24" s="80"/>
      <c r="Q24" s="80"/>
      <c r="R24" s="141">
        <v>0.0</v>
      </c>
      <c r="S24" s="141">
        <v>0.0</v>
      </c>
      <c r="T24" s="89"/>
      <c r="U24" s="89"/>
      <c r="V24" s="89"/>
      <c r="W24" s="89"/>
      <c r="X24" s="89"/>
      <c r="Y24" s="89"/>
      <c r="Z24" s="89"/>
      <c r="AA24" s="89"/>
    </row>
    <row r="25" ht="15.75" customHeight="1">
      <c r="A25" s="79"/>
      <c r="B25" s="84"/>
      <c r="C25" s="78"/>
      <c r="D25" s="80"/>
      <c r="E25" s="81"/>
      <c r="F25" s="141">
        <v>0.0</v>
      </c>
      <c r="G25" s="80"/>
      <c r="H25" s="81"/>
      <c r="I25" s="146">
        <v>0.0</v>
      </c>
      <c r="J25" s="84"/>
      <c r="K25" s="85"/>
      <c r="L25" s="86">
        <v>0.0</v>
      </c>
      <c r="M25" s="84"/>
      <c r="N25" s="81"/>
      <c r="O25" s="89">
        <v>0.0</v>
      </c>
      <c r="P25" s="80"/>
      <c r="Q25" s="80"/>
      <c r="R25" s="141">
        <v>0.0</v>
      </c>
      <c r="S25" s="141">
        <v>0.0</v>
      </c>
      <c r="T25" s="89"/>
      <c r="U25" s="89"/>
      <c r="V25" s="89"/>
      <c r="W25" s="89"/>
      <c r="X25" s="89"/>
      <c r="Y25" s="89"/>
      <c r="Z25" s="89"/>
      <c r="AA25" s="89"/>
    </row>
    <row r="26" ht="15.75" customHeight="1">
      <c r="A26" s="79"/>
      <c r="B26" s="84"/>
      <c r="C26" s="78"/>
      <c r="D26" s="80"/>
      <c r="E26" s="81"/>
      <c r="F26" s="141">
        <v>0.0</v>
      </c>
      <c r="G26" s="80"/>
      <c r="H26" s="81"/>
      <c r="I26" s="146">
        <v>0.0</v>
      </c>
      <c r="J26" s="84"/>
      <c r="K26" s="85"/>
      <c r="L26" s="86">
        <v>0.0</v>
      </c>
      <c r="M26" s="84"/>
      <c r="N26" s="81"/>
      <c r="O26" s="89">
        <v>0.0</v>
      </c>
      <c r="P26" s="80"/>
      <c r="Q26" s="80"/>
      <c r="R26" s="141">
        <v>0.0</v>
      </c>
      <c r="S26" s="141">
        <v>0.0</v>
      </c>
      <c r="T26" s="89"/>
      <c r="U26" s="89"/>
      <c r="V26" s="89"/>
      <c r="W26" s="89"/>
      <c r="X26" s="89"/>
      <c r="Y26" s="89"/>
      <c r="Z26" s="89"/>
      <c r="AA26" s="89"/>
    </row>
    <row r="27" ht="15.75" customHeight="1">
      <c r="A27" s="79"/>
      <c r="B27" s="84"/>
      <c r="C27" s="78"/>
      <c r="D27" s="80"/>
      <c r="E27" s="81"/>
      <c r="F27" s="141">
        <v>0.0</v>
      </c>
      <c r="G27" s="80"/>
      <c r="H27" s="81"/>
      <c r="I27" s="146">
        <v>0.0</v>
      </c>
      <c r="J27" s="84"/>
      <c r="K27" s="85"/>
      <c r="L27" s="86">
        <v>0.0</v>
      </c>
      <c r="M27" s="84"/>
      <c r="N27" s="81"/>
      <c r="O27" s="89">
        <v>0.0</v>
      </c>
      <c r="P27" s="80"/>
      <c r="Q27" s="80"/>
      <c r="R27" s="141">
        <v>0.0</v>
      </c>
      <c r="S27" s="141">
        <v>0.0</v>
      </c>
      <c r="T27" s="89"/>
      <c r="U27" s="89"/>
      <c r="V27" s="89"/>
      <c r="W27" s="89"/>
      <c r="X27" s="89"/>
      <c r="Y27" s="89"/>
      <c r="Z27" s="89"/>
      <c r="AA27" s="89"/>
    </row>
    <row r="28" ht="15.75" hidden="1" customHeight="1">
      <c r="A28" s="79"/>
      <c r="B28" s="84"/>
      <c r="C28" s="78"/>
      <c r="D28" s="80"/>
      <c r="E28" s="81"/>
      <c r="F28" s="141">
        <v>0.0</v>
      </c>
      <c r="G28" s="80"/>
      <c r="H28" s="81"/>
      <c r="I28" s="150">
        <v>0.0</v>
      </c>
      <c r="J28" s="84"/>
      <c r="K28" s="94"/>
      <c r="L28" s="110">
        <v>0.0</v>
      </c>
      <c r="M28" s="84"/>
      <c r="N28" s="81"/>
      <c r="O28" s="89">
        <v>0.0</v>
      </c>
      <c r="P28" s="80"/>
      <c r="Q28" s="80"/>
      <c r="R28" s="141">
        <v>0.0</v>
      </c>
      <c r="S28" s="141">
        <v>0.0</v>
      </c>
      <c r="T28" s="89"/>
      <c r="U28" s="89"/>
      <c r="V28" s="89"/>
      <c r="W28" s="89"/>
      <c r="X28" s="89"/>
      <c r="Y28" s="89"/>
      <c r="Z28" s="89"/>
      <c r="AA28" s="89"/>
    </row>
    <row r="29" ht="15.75" customHeight="1">
      <c r="A29" s="99" t="s">
        <v>92</v>
      </c>
      <c r="B29" s="100"/>
      <c r="C29" s="111"/>
      <c r="D29" s="102">
        <f>sum($D30:$D41)</f>
        <v>3372</v>
      </c>
      <c r="E29" s="103"/>
      <c r="F29" s="102">
        <f>sum($F30:$F41)</f>
        <v>205080</v>
      </c>
      <c r="G29" s="102"/>
      <c r="H29" s="103"/>
      <c r="I29" s="102">
        <f>sum($I30:$I41)</f>
        <v>540480</v>
      </c>
      <c r="J29" s="104"/>
      <c r="K29" s="105"/>
      <c r="L29" s="106">
        <f>sum($L30:$L41)</f>
        <v>688336.0251</v>
      </c>
      <c r="M29" s="103"/>
      <c r="N29" s="103"/>
      <c r="O29" s="102">
        <f>sum($O30:$O41)</f>
        <v>0</v>
      </c>
      <c r="P29" s="107"/>
      <c r="Q29" s="107"/>
      <c r="R29" s="102">
        <f>sum($R30:$R41)</f>
        <v>688336.0251</v>
      </c>
      <c r="S29" s="102">
        <f>sum($S30:$S41)</f>
        <v>1228816.025</v>
      </c>
      <c r="T29" s="72"/>
      <c r="U29" s="72"/>
      <c r="V29" s="72"/>
      <c r="W29" s="72"/>
      <c r="X29" s="72"/>
      <c r="Y29" s="72"/>
      <c r="Z29" s="72"/>
      <c r="AA29" s="72"/>
    </row>
    <row r="30" ht="15.75" hidden="1" customHeight="1">
      <c r="A30" s="79"/>
      <c r="B30" s="84"/>
      <c r="C30" s="79"/>
      <c r="D30" s="80"/>
      <c r="E30" s="81"/>
      <c r="F30" s="141">
        <f t="array" ref="F30:F41">$D30:$D41*$E30:$E41</f>
        <v>0</v>
      </c>
      <c r="G30" s="80"/>
      <c r="H30" s="81"/>
      <c r="I30" s="143">
        <f t="array" ref="I30:I41">if($G30:$G41&gt;0,($G30:$G41*($H30:$H41-1)+$F30:$F41),$F30:$F41)</f>
        <v>0</v>
      </c>
      <c r="J30" s="84" t="s">
        <v>69</v>
      </c>
      <c r="K30" s="85"/>
      <c r="L30" s="109">
        <f t="array" ref="L30:L41">(if($J30:$J41="no",0,(($K30:$K41*'Template Instructions'!$F$20)*(1+'Template Instructions'!$F$16)^'Template Instructions'!$F$20*'Template Instructions'!$F$15)))</f>
        <v>0</v>
      </c>
      <c r="M30" s="81">
        <v>0.0</v>
      </c>
      <c r="N30" s="81">
        <v>0.0</v>
      </c>
      <c r="O30" s="91">
        <f t="array" ref="O30:O41">($M30:$M41*$D30:$D41)*(1+'Template Instructions'!$F$16)^($N30:$N41)</f>
        <v>0</v>
      </c>
      <c r="P30" s="88"/>
      <c r="Q30" s="88"/>
      <c r="R30" s="143">
        <f t="array" ref="R30:R41">$L30:$L41 +$O30:$O41+$Q30:$Q41-$P30:$P41</f>
        <v>0</v>
      </c>
      <c r="S30" s="143">
        <f t="array" ref="S30:S41">$I30:$I41+$R30:$R41</f>
        <v>0</v>
      </c>
      <c r="T30" s="91"/>
      <c r="U30" s="91"/>
      <c r="V30" s="91"/>
      <c r="W30" s="91"/>
      <c r="X30" s="91"/>
      <c r="Y30" s="91"/>
      <c r="Z30" s="91"/>
      <c r="AA30" s="91"/>
    </row>
    <row r="31" ht="15.75" customHeight="1">
      <c r="A31" s="79" t="s">
        <v>93</v>
      </c>
      <c r="B31" s="84" t="s">
        <v>142</v>
      </c>
      <c r="C31" s="154" t="s">
        <v>143</v>
      </c>
      <c r="D31" s="80">
        <v>180.0</v>
      </c>
      <c r="E31" s="81">
        <v>250.0</v>
      </c>
      <c r="F31" s="142">
        <v>45000.0</v>
      </c>
      <c r="G31" s="80">
        <v>0.0</v>
      </c>
      <c r="H31" s="81">
        <v>0.0</v>
      </c>
      <c r="I31" s="155">
        <v>45000.0</v>
      </c>
      <c r="J31" s="84" t="s">
        <v>58</v>
      </c>
      <c r="K31" s="85"/>
      <c r="L31" s="86">
        <v>0.0</v>
      </c>
      <c r="M31" s="84">
        <v>0.0</v>
      </c>
      <c r="N31" s="81">
        <v>0.0</v>
      </c>
      <c r="O31" s="89">
        <v>0.0</v>
      </c>
      <c r="P31" s="80"/>
      <c r="Q31" s="80"/>
      <c r="R31" s="141">
        <v>0.0</v>
      </c>
      <c r="S31" s="149">
        <v>45000.0</v>
      </c>
      <c r="T31" s="87"/>
      <c r="U31" s="87"/>
      <c r="V31" s="87"/>
      <c r="W31" s="87"/>
      <c r="X31" s="87"/>
      <c r="Y31" s="87"/>
      <c r="Z31" s="87"/>
      <c r="AA31" s="87"/>
    </row>
    <row r="32" ht="15.75" customHeight="1">
      <c r="A32" s="79" t="s">
        <v>93</v>
      </c>
      <c r="B32" s="84" t="s">
        <v>94</v>
      </c>
      <c r="C32" s="79" t="s">
        <v>144</v>
      </c>
      <c r="D32" s="80">
        <v>0.0</v>
      </c>
      <c r="E32" s="81">
        <v>0.0</v>
      </c>
      <c r="F32" s="141">
        <v>0.0</v>
      </c>
      <c r="G32" s="80">
        <v>0.0</v>
      </c>
      <c r="H32" s="81">
        <v>0.0</v>
      </c>
      <c r="I32" s="146">
        <v>0.0</v>
      </c>
      <c r="J32" s="84" t="s">
        <v>58</v>
      </c>
      <c r="K32" s="85"/>
      <c r="L32" s="86">
        <v>0.0</v>
      </c>
      <c r="M32" s="84">
        <v>0.0</v>
      </c>
      <c r="N32" s="81">
        <v>0.0</v>
      </c>
      <c r="O32" s="89">
        <v>0.0</v>
      </c>
      <c r="P32" s="80"/>
      <c r="Q32" s="80"/>
      <c r="R32" s="141">
        <v>0.0</v>
      </c>
      <c r="S32" s="141">
        <v>0.0</v>
      </c>
      <c r="T32" s="89"/>
      <c r="U32" s="89"/>
      <c r="V32" s="89"/>
      <c r="W32" s="89"/>
      <c r="X32" s="89"/>
      <c r="Y32" s="89"/>
      <c r="Z32" s="89"/>
      <c r="AA32" s="89"/>
    </row>
    <row r="33" ht="15.75" customHeight="1">
      <c r="A33" s="79" t="s">
        <v>99</v>
      </c>
      <c r="B33" s="84" t="s">
        <v>97</v>
      </c>
      <c r="C33" s="79" t="s">
        <v>145</v>
      </c>
      <c r="D33" s="80">
        <v>144.0</v>
      </c>
      <c r="E33" s="81">
        <v>250.0</v>
      </c>
      <c r="F33" s="141">
        <v>36000.0</v>
      </c>
      <c r="G33" s="80">
        <v>0.0</v>
      </c>
      <c r="H33" s="81">
        <v>0.0</v>
      </c>
      <c r="I33" s="146">
        <v>36000.0</v>
      </c>
      <c r="J33" s="84" t="s">
        <v>58</v>
      </c>
      <c r="K33" s="85"/>
      <c r="L33" s="86">
        <v>0.0</v>
      </c>
      <c r="M33" s="84">
        <v>0.0</v>
      </c>
      <c r="N33" s="81">
        <v>0.0</v>
      </c>
      <c r="O33" s="89">
        <v>0.0</v>
      </c>
      <c r="P33" s="80"/>
      <c r="Q33" s="80"/>
      <c r="R33" s="141">
        <v>0.0</v>
      </c>
      <c r="S33" s="141">
        <v>36000.0</v>
      </c>
      <c r="T33" s="89"/>
      <c r="U33" s="89"/>
      <c r="V33" s="89"/>
      <c r="W33" s="89"/>
      <c r="X33" s="89"/>
      <c r="Y33" s="89"/>
      <c r="Z33" s="89"/>
      <c r="AA33" s="89"/>
    </row>
    <row r="34" ht="15.75" customHeight="1">
      <c r="A34" s="79" t="s">
        <v>96</v>
      </c>
      <c r="B34" s="84" t="s">
        <v>100</v>
      </c>
      <c r="C34" s="79" t="s">
        <v>146</v>
      </c>
      <c r="D34" s="80">
        <v>1080.0</v>
      </c>
      <c r="E34" s="81">
        <v>1.0</v>
      </c>
      <c r="F34" s="141">
        <v>1080.0</v>
      </c>
      <c r="G34" s="80">
        <v>1080.0</v>
      </c>
      <c r="H34" s="81">
        <v>6.0</v>
      </c>
      <c r="I34" s="146">
        <v>6480.0</v>
      </c>
      <c r="J34" s="84" t="s">
        <v>69</v>
      </c>
      <c r="K34" s="92">
        <v>1080.0</v>
      </c>
      <c r="L34" s="86">
        <v>5991.319367041143</v>
      </c>
      <c r="M34" s="84">
        <v>0.0</v>
      </c>
      <c r="N34" s="81">
        <v>0.0</v>
      </c>
      <c r="O34" s="89">
        <v>0.0</v>
      </c>
      <c r="P34" s="80"/>
      <c r="Q34" s="80"/>
      <c r="R34" s="141">
        <v>5991.319367041143</v>
      </c>
      <c r="S34" s="141">
        <v>12471.319367041142</v>
      </c>
      <c r="T34" s="89"/>
      <c r="U34" s="89"/>
      <c r="V34" s="89"/>
      <c r="W34" s="89"/>
      <c r="X34" s="89"/>
      <c r="Y34" s="89"/>
      <c r="Z34" s="89"/>
      <c r="AA34" s="89"/>
    </row>
    <row r="35" ht="15.75" customHeight="1">
      <c r="A35" s="79" t="s">
        <v>96</v>
      </c>
      <c r="B35" s="84" t="s">
        <v>102</v>
      </c>
      <c r="C35" s="79" t="s">
        <v>147</v>
      </c>
      <c r="D35" s="80">
        <v>168.0</v>
      </c>
      <c r="E35" s="81">
        <v>250.0</v>
      </c>
      <c r="F35" s="141">
        <v>42000.0</v>
      </c>
      <c r="G35" s="80">
        <v>42000.0</v>
      </c>
      <c r="H35" s="81">
        <v>5.0</v>
      </c>
      <c r="I35" s="146">
        <v>210000.0</v>
      </c>
      <c r="J35" s="84" t="s">
        <v>69</v>
      </c>
      <c r="K35" s="92">
        <v>42000.0</v>
      </c>
      <c r="L35" s="86">
        <v>232995.7531627111</v>
      </c>
      <c r="M35" s="84">
        <v>0.0</v>
      </c>
      <c r="N35" s="81">
        <v>0.0</v>
      </c>
      <c r="O35" s="89">
        <v>0.0</v>
      </c>
      <c r="P35" s="80"/>
      <c r="Q35" s="80"/>
      <c r="R35" s="141">
        <v>232995.7531627111</v>
      </c>
      <c r="S35" s="141">
        <v>442995.7531627111</v>
      </c>
      <c r="T35" s="89"/>
      <c r="U35" s="89"/>
      <c r="V35" s="89"/>
      <c r="W35" s="89"/>
      <c r="X35" s="89"/>
      <c r="Y35" s="89"/>
      <c r="Z35" s="89"/>
      <c r="AA35" s="89"/>
    </row>
    <row r="36" ht="15.75" customHeight="1">
      <c r="A36" s="79" t="s">
        <v>99</v>
      </c>
      <c r="B36" s="84" t="s">
        <v>104</v>
      </c>
      <c r="C36" s="79" t="s">
        <v>148</v>
      </c>
      <c r="D36" s="80">
        <v>1800.0</v>
      </c>
      <c r="E36" s="81">
        <v>45.0</v>
      </c>
      <c r="F36" s="141">
        <v>81000.0</v>
      </c>
      <c r="G36" s="80">
        <v>81000.0</v>
      </c>
      <c r="H36" s="81">
        <v>3.0</v>
      </c>
      <c r="I36" s="146">
        <v>243000.0</v>
      </c>
      <c r="J36" s="84" t="s">
        <v>69</v>
      </c>
      <c r="K36" s="92">
        <v>81000.0</v>
      </c>
      <c r="L36" s="86">
        <v>449348.95252808573</v>
      </c>
      <c r="M36" s="84">
        <v>0.0</v>
      </c>
      <c r="N36" s="81">
        <v>0.0</v>
      </c>
      <c r="O36" s="89">
        <v>0.0</v>
      </c>
      <c r="P36" s="80"/>
      <c r="Q36" s="80"/>
      <c r="R36" s="141">
        <v>449348.95252808573</v>
      </c>
      <c r="S36" s="141">
        <v>692348.9525280858</v>
      </c>
      <c r="T36" s="89"/>
      <c r="U36" s="89"/>
      <c r="V36" s="89"/>
      <c r="W36" s="89"/>
      <c r="X36" s="89"/>
      <c r="Y36" s="89"/>
      <c r="Z36" s="89"/>
      <c r="AA36" s="89"/>
    </row>
    <row r="37" ht="15.75" customHeight="1">
      <c r="A37" s="79" t="s">
        <v>93</v>
      </c>
      <c r="B37" s="84" t="s">
        <v>106</v>
      </c>
      <c r="C37" s="84" t="s">
        <v>144</v>
      </c>
      <c r="D37" s="80">
        <v>0.0</v>
      </c>
      <c r="E37" s="81">
        <v>0.0</v>
      </c>
      <c r="F37" s="141">
        <v>0.0</v>
      </c>
      <c r="G37" s="80">
        <v>0.0</v>
      </c>
      <c r="H37" s="81">
        <v>0.0</v>
      </c>
      <c r="I37" s="146">
        <v>0.0</v>
      </c>
      <c r="J37" s="84" t="s">
        <v>58</v>
      </c>
      <c r="K37" s="85"/>
      <c r="L37" s="86">
        <v>0.0</v>
      </c>
      <c r="M37" s="84">
        <v>0.0</v>
      </c>
      <c r="N37" s="81">
        <v>0.0</v>
      </c>
      <c r="O37" s="89">
        <v>0.0</v>
      </c>
      <c r="P37" s="80"/>
      <c r="Q37" s="80"/>
      <c r="R37" s="141">
        <v>0.0</v>
      </c>
      <c r="S37" s="141">
        <v>0.0</v>
      </c>
      <c r="T37" s="89"/>
      <c r="U37" s="89"/>
      <c r="V37" s="89"/>
      <c r="W37" s="89"/>
      <c r="X37" s="89"/>
      <c r="Y37" s="89"/>
      <c r="Z37" s="89"/>
      <c r="AA37" s="89"/>
    </row>
    <row r="38" ht="15.75" customHeight="1">
      <c r="A38" s="79"/>
      <c r="B38" s="84"/>
      <c r="C38" s="84"/>
      <c r="D38" s="80"/>
      <c r="E38" s="81"/>
      <c r="F38" s="141">
        <v>0.0</v>
      </c>
      <c r="G38" s="80"/>
      <c r="H38" s="81"/>
      <c r="I38" s="146">
        <v>0.0</v>
      </c>
      <c r="J38" s="84"/>
      <c r="K38" s="85"/>
      <c r="L38" s="86">
        <v>0.0</v>
      </c>
      <c r="M38" s="84"/>
      <c r="N38" s="81"/>
      <c r="O38" s="89">
        <v>0.0</v>
      </c>
      <c r="P38" s="80"/>
      <c r="Q38" s="80"/>
      <c r="R38" s="141">
        <v>0.0</v>
      </c>
      <c r="S38" s="141">
        <v>0.0</v>
      </c>
      <c r="T38" s="89"/>
      <c r="U38" s="89"/>
      <c r="V38" s="89"/>
      <c r="W38" s="89"/>
      <c r="X38" s="89"/>
      <c r="Y38" s="89"/>
      <c r="Z38" s="89"/>
      <c r="AA38" s="89"/>
    </row>
    <row r="39" ht="15.75" customHeight="1">
      <c r="A39" s="79"/>
      <c r="B39" s="84"/>
      <c r="C39" s="84"/>
      <c r="D39" s="80"/>
      <c r="E39" s="81"/>
      <c r="F39" s="141">
        <v>0.0</v>
      </c>
      <c r="G39" s="80"/>
      <c r="H39" s="81"/>
      <c r="I39" s="146">
        <v>0.0</v>
      </c>
      <c r="J39" s="84"/>
      <c r="K39" s="85"/>
      <c r="L39" s="86">
        <v>0.0</v>
      </c>
      <c r="M39" s="84"/>
      <c r="N39" s="81"/>
      <c r="O39" s="89">
        <v>0.0</v>
      </c>
      <c r="P39" s="80"/>
      <c r="Q39" s="80"/>
      <c r="R39" s="141">
        <v>0.0</v>
      </c>
      <c r="S39" s="141">
        <v>0.0</v>
      </c>
      <c r="T39" s="89"/>
      <c r="U39" s="89"/>
      <c r="V39" s="89"/>
      <c r="W39" s="89"/>
      <c r="X39" s="89"/>
      <c r="Y39" s="89"/>
      <c r="Z39" s="89"/>
      <c r="AA39" s="89"/>
    </row>
    <row r="40" ht="15.75" customHeight="1">
      <c r="A40" s="79"/>
      <c r="B40" s="84"/>
      <c r="C40" s="84"/>
      <c r="D40" s="80"/>
      <c r="E40" s="81"/>
      <c r="F40" s="141">
        <v>0.0</v>
      </c>
      <c r="G40" s="80"/>
      <c r="H40" s="81"/>
      <c r="I40" s="146">
        <v>0.0</v>
      </c>
      <c r="J40" s="84"/>
      <c r="K40" s="85"/>
      <c r="L40" s="86">
        <v>0.0</v>
      </c>
      <c r="M40" s="84"/>
      <c r="N40" s="81"/>
      <c r="O40" s="89">
        <v>0.0</v>
      </c>
      <c r="P40" s="80"/>
      <c r="Q40" s="80"/>
      <c r="R40" s="141">
        <v>0.0</v>
      </c>
      <c r="S40" s="141">
        <v>0.0</v>
      </c>
      <c r="T40" s="89"/>
      <c r="U40" s="89"/>
      <c r="V40" s="89"/>
      <c r="W40" s="89"/>
      <c r="X40" s="89"/>
      <c r="Y40" s="89"/>
      <c r="Z40" s="89"/>
      <c r="AA40" s="89"/>
    </row>
    <row r="41" ht="15.75" hidden="1" customHeight="1">
      <c r="A41" s="79"/>
      <c r="B41" s="84"/>
      <c r="C41" s="84"/>
      <c r="D41" s="80"/>
      <c r="E41" s="81"/>
      <c r="F41" s="141">
        <v>0.0</v>
      </c>
      <c r="G41" s="80"/>
      <c r="H41" s="81"/>
      <c r="I41" s="146">
        <v>0.0</v>
      </c>
      <c r="J41" s="84"/>
      <c r="K41" s="94"/>
      <c r="L41" s="110">
        <v>0.0</v>
      </c>
      <c r="M41" s="84"/>
      <c r="N41" s="81"/>
      <c r="O41" s="89">
        <v>0.0</v>
      </c>
      <c r="P41" s="80"/>
      <c r="Q41" s="80"/>
      <c r="R41" s="141">
        <v>0.0</v>
      </c>
      <c r="S41" s="141">
        <v>0.0</v>
      </c>
      <c r="T41" s="89"/>
      <c r="U41" s="89"/>
      <c r="V41" s="89"/>
      <c r="W41" s="89"/>
      <c r="X41" s="89"/>
      <c r="Y41" s="89"/>
      <c r="Z41" s="89"/>
      <c r="AA41" s="89"/>
    </row>
    <row r="42" ht="15.75" customHeight="1">
      <c r="A42" s="99" t="s">
        <v>108</v>
      </c>
      <c r="B42" s="100"/>
      <c r="C42" s="111"/>
      <c r="D42" s="102">
        <f>sum($D43:$D54)</f>
        <v>2220</v>
      </c>
      <c r="E42" s="103"/>
      <c r="F42" s="102">
        <f>sum($F43:$F54)</f>
        <v>335700</v>
      </c>
      <c r="G42" s="102"/>
      <c r="H42" s="103"/>
      <c r="I42" s="102">
        <f>sum($I43:$I54)</f>
        <v>365100</v>
      </c>
      <c r="J42" s="104"/>
      <c r="K42" s="105"/>
      <c r="L42" s="106">
        <f>sum($L43:$L54)</f>
        <v>81548.51361</v>
      </c>
      <c r="M42" s="103"/>
      <c r="N42" s="103"/>
      <c r="O42" s="102">
        <f>sum($O43:$O54)</f>
        <v>217953.9604</v>
      </c>
      <c r="P42" s="107"/>
      <c r="Q42" s="107"/>
      <c r="R42" s="102">
        <f>sum(R$43:R$54)</f>
        <v>299502.474</v>
      </c>
      <c r="S42" s="102">
        <f>sum($S43:$S54)</f>
        <v>664602.474</v>
      </c>
      <c r="T42" s="72"/>
      <c r="U42" s="72"/>
      <c r="V42" s="72"/>
      <c r="W42" s="72"/>
      <c r="X42" s="72"/>
      <c r="Y42" s="72"/>
      <c r="Z42" s="72"/>
      <c r="AA42" s="72"/>
    </row>
    <row r="43" ht="15.75" hidden="1" customHeight="1">
      <c r="A43" s="79"/>
      <c r="B43" s="84"/>
      <c r="C43" s="79"/>
      <c r="D43" s="80"/>
      <c r="E43" s="81"/>
      <c r="F43" s="141">
        <f t="array" ref="F43:F54">$D$43:$D$54*$E$43:$E$54</f>
        <v>0</v>
      </c>
      <c r="G43" s="80">
        <v>0.0</v>
      </c>
      <c r="H43" s="81"/>
      <c r="I43" s="143">
        <f t="array" ref="I43:I54">if($G$43:$G$54&gt;0,($G$43:$G$54*($H$43:$H$54-1)+$F$43:$F$54), $F$43:$F$54)</f>
        <v>0</v>
      </c>
      <c r="J43" s="84" t="s">
        <v>58</v>
      </c>
      <c r="K43" s="85"/>
      <c r="L43" s="109">
        <f t="array" ref="L43:L54">(if($J43:$J54="no",0,(($K43:$K54*'Template Instructions'!$F$20)*(1+'Template Instructions'!$F$16)^'Template Instructions'!$F$20*'Template Instructions'!$F$15)))</f>
        <v>0</v>
      </c>
      <c r="M43" s="81"/>
      <c r="N43" s="81"/>
      <c r="O43" s="91">
        <f t="array" ref="O43:O54">($M$43:$M$54*$D$43:$D$54)*(1+'Template Instructions'!$F$16)^(N43:N54)</f>
        <v>0</v>
      </c>
      <c r="P43" s="88"/>
      <c r="Q43" s="88"/>
      <c r="R43" s="143">
        <f t="array" ref="R43:R54">$L$43:$L$54 +$O$43:$O$54+$Q$43:$Q$54-$P$43:$P$54</f>
        <v>0</v>
      </c>
      <c r="S43" s="143">
        <f t="array" ref="S43:S54">I43:I54+R43:R54</f>
        <v>0</v>
      </c>
      <c r="T43" s="91"/>
      <c r="U43" s="91"/>
      <c r="V43" s="91"/>
      <c r="W43" s="91"/>
      <c r="X43" s="91"/>
      <c r="Y43" s="91"/>
      <c r="Z43" s="91"/>
      <c r="AA43" s="91"/>
    </row>
    <row r="44" ht="15.75" customHeight="1">
      <c r="A44" s="79" t="s">
        <v>109</v>
      </c>
      <c r="B44" s="84" t="s">
        <v>109</v>
      </c>
      <c r="C44" s="79" t="s">
        <v>110</v>
      </c>
      <c r="D44" s="80">
        <v>1200.0</v>
      </c>
      <c r="E44" s="81">
        <v>250.0</v>
      </c>
      <c r="F44" s="142">
        <v>300000.0</v>
      </c>
      <c r="G44" s="80">
        <v>0.0</v>
      </c>
      <c r="H44" s="81">
        <v>5.0</v>
      </c>
      <c r="I44" s="146">
        <v>300000.0</v>
      </c>
      <c r="J44" s="84" t="s">
        <v>58</v>
      </c>
      <c r="K44" s="85"/>
      <c r="L44" s="86">
        <v>0.0</v>
      </c>
      <c r="M44" s="84">
        <v>150.0</v>
      </c>
      <c r="N44" s="81">
        <v>4.0</v>
      </c>
      <c r="O44" s="89">
        <v>195602.98292657995</v>
      </c>
      <c r="P44" s="80"/>
      <c r="Q44" s="80"/>
      <c r="R44" s="141">
        <v>195602.98292657995</v>
      </c>
      <c r="S44" s="149">
        <v>495602.98292657995</v>
      </c>
      <c r="T44" s="87"/>
      <c r="U44" s="87"/>
      <c r="V44" s="87"/>
      <c r="W44" s="87"/>
      <c r="X44" s="87"/>
      <c r="Y44" s="87"/>
      <c r="Z44" s="87"/>
      <c r="AA44" s="87"/>
    </row>
    <row r="45" ht="15.75" customHeight="1">
      <c r="A45" s="79" t="s">
        <v>111</v>
      </c>
      <c r="B45" s="84" t="s">
        <v>112</v>
      </c>
      <c r="C45" s="79" t="s">
        <v>113</v>
      </c>
      <c r="D45" s="80">
        <v>600.0</v>
      </c>
      <c r="E45" s="81">
        <v>35.0</v>
      </c>
      <c r="F45" s="141">
        <v>21000.0</v>
      </c>
      <c r="G45" s="80">
        <v>0.0</v>
      </c>
      <c r="H45" s="81">
        <v>3.0</v>
      </c>
      <c r="I45" s="146">
        <v>21000.0</v>
      </c>
      <c r="J45" s="84" t="s">
        <v>58</v>
      </c>
      <c r="K45" s="85"/>
      <c r="L45" s="86">
        <v>0.0</v>
      </c>
      <c r="M45" s="84">
        <v>35.0</v>
      </c>
      <c r="N45" s="81">
        <v>3.0</v>
      </c>
      <c r="O45" s="89">
        <v>22350.977480999994</v>
      </c>
      <c r="P45" s="80"/>
      <c r="Q45" s="80"/>
      <c r="R45" s="141">
        <v>22350.977480999994</v>
      </c>
      <c r="S45" s="141">
        <v>43350.977480999994</v>
      </c>
      <c r="T45" s="89"/>
      <c r="U45" s="89"/>
      <c r="V45" s="89"/>
      <c r="W45" s="89"/>
      <c r="X45" s="89"/>
      <c r="Y45" s="89"/>
      <c r="Z45" s="89"/>
      <c r="AA45" s="89"/>
    </row>
    <row r="46" ht="15.75" customHeight="1">
      <c r="A46" s="79" t="s">
        <v>114</v>
      </c>
      <c r="B46" s="84" t="s">
        <v>115</v>
      </c>
      <c r="C46" s="79" t="s">
        <v>116</v>
      </c>
      <c r="D46" s="80">
        <v>420.0</v>
      </c>
      <c r="E46" s="81">
        <v>35.0</v>
      </c>
      <c r="F46" s="141">
        <v>14700.0</v>
      </c>
      <c r="G46" s="80">
        <f>F46</f>
        <v>14700</v>
      </c>
      <c r="H46" s="81">
        <v>3.0</v>
      </c>
      <c r="I46" s="146">
        <v>44100.0</v>
      </c>
      <c r="J46" s="84" t="s">
        <v>69</v>
      </c>
      <c r="K46" s="92">
        <v>14700.0</v>
      </c>
      <c r="L46" s="86">
        <v>81548.5136069489</v>
      </c>
      <c r="M46" s="84">
        <v>0.0</v>
      </c>
      <c r="N46" s="81">
        <v>0.0</v>
      </c>
      <c r="O46" s="89">
        <v>0.0</v>
      </c>
      <c r="P46" s="80"/>
      <c r="Q46" s="80"/>
      <c r="R46" s="141">
        <v>81548.5136069489</v>
      </c>
      <c r="S46" s="141">
        <v>125648.5136069489</v>
      </c>
      <c r="T46" s="89"/>
      <c r="U46" s="89"/>
      <c r="V46" s="89"/>
      <c r="W46" s="89"/>
      <c r="X46" s="89"/>
      <c r="Y46" s="89"/>
      <c r="Z46" s="89"/>
      <c r="AA46" s="89"/>
    </row>
    <row r="47" ht="15.75" customHeight="1">
      <c r="A47" s="79"/>
      <c r="B47" s="84"/>
      <c r="C47" s="79"/>
      <c r="D47" s="80"/>
      <c r="E47" s="81"/>
      <c r="F47" s="141">
        <v>0.0</v>
      </c>
      <c r="G47" s="80"/>
      <c r="H47" s="81"/>
      <c r="I47" s="146">
        <v>0.0</v>
      </c>
      <c r="J47" s="84"/>
      <c r="K47" s="85"/>
      <c r="L47" s="86">
        <v>0.0</v>
      </c>
      <c r="M47" s="84"/>
      <c r="N47" s="81"/>
      <c r="O47" s="89">
        <v>0.0</v>
      </c>
      <c r="P47" s="80"/>
      <c r="Q47" s="80"/>
      <c r="R47" s="141">
        <v>0.0</v>
      </c>
      <c r="S47" s="141">
        <v>0.0</v>
      </c>
      <c r="T47" s="89"/>
      <c r="U47" s="89"/>
      <c r="V47" s="89"/>
      <c r="W47" s="89"/>
      <c r="X47" s="89"/>
      <c r="Y47" s="89"/>
      <c r="Z47" s="89"/>
      <c r="AA47" s="89"/>
    </row>
    <row r="48" ht="15.75" customHeight="1">
      <c r="A48" s="79"/>
      <c r="B48" s="84"/>
      <c r="C48" s="79"/>
      <c r="D48" s="80"/>
      <c r="E48" s="81"/>
      <c r="F48" s="141">
        <v>0.0</v>
      </c>
      <c r="G48" s="80"/>
      <c r="H48" s="81"/>
      <c r="I48" s="146">
        <v>0.0</v>
      </c>
      <c r="J48" s="84"/>
      <c r="K48" s="85"/>
      <c r="L48" s="86">
        <v>0.0</v>
      </c>
      <c r="M48" s="84"/>
      <c r="N48" s="81"/>
      <c r="O48" s="89">
        <v>0.0</v>
      </c>
      <c r="P48" s="80"/>
      <c r="Q48" s="80"/>
      <c r="R48" s="141">
        <v>0.0</v>
      </c>
      <c r="S48" s="141">
        <v>0.0</v>
      </c>
      <c r="T48" s="89"/>
      <c r="U48" s="89"/>
      <c r="V48" s="89"/>
      <c r="W48" s="89"/>
      <c r="X48" s="89"/>
      <c r="Y48" s="89"/>
      <c r="Z48" s="89"/>
      <c r="AA48" s="89"/>
    </row>
    <row r="49" ht="15.75" customHeight="1">
      <c r="A49" s="79"/>
      <c r="B49" s="84"/>
      <c r="C49" s="79"/>
      <c r="D49" s="80"/>
      <c r="E49" s="81"/>
      <c r="F49" s="141">
        <v>0.0</v>
      </c>
      <c r="G49" s="80"/>
      <c r="H49" s="81"/>
      <c r="I49" s="146">
        <v>0.0</v>
      </c>
      <c r="J49" s="84"/>
      <c r="K49" s="85"/>
      <c r="L49" s="86">
        <v>0.0</v>
      </c>
      <c r="M49" s="84"/>
      <c r="N49" s="81"/>
      <c r="O49" s="89">
        <v>0.0</v>
      </c>
      <c r="P49" s="80"/>
      <c r="Q49" s="80"/>
      <c r="R49" s="141">
        <v>0.0</v>
      </c>
      <c r="S49" s="141">
        <v>0.0</v>
      </c>
      <c r="T49" s="89"/>
      <c r="U49" s="89"/>
      <c r="V49" s="89"/>
      <c r="W49" s="89"/>
      <c r="X49" s="89"/>
      <c r="Y49" s="89"/>
      <c r="Z49" s="89"/>
      <c r="AA49" s="89"/>
    </row>
    <row r="50" ht="15.75" customHeight="1">
      <c r="A50" s="79"/>
      <c r="B50" s="84"/>
      <c r="C50" s="79"/>
      <c r="D50" s="80"/>
      <c r="E50" s="81"/>
      <c r="F50" s="141">
        <v>0.0</v>
      </c>
      <c r="G50" s="80"/>
      <c r="H50" s="81"/>
      <c r="I50" s="146">
        <v>0.0</v>
      </c>
      <c r="J50" s="84"/>
      <c r="K50" s="85"/>
      <c r="L50" s="86">
        <v>0.0</v>
      </c>
      <c r="M50" s="84"/>
      <c r="N50" s="81"/>
      <c r="O50" s="89">
        <v>0.0</v>
      </c>
      <c r="P50" s="80"/>
      <c r="Q50" s="80"/>
      <c r="R50" s="141">
        <v>0.0</v>
      </c>
      <c r="S50" s="141">
        <v>0.0</v>
      </c>
      <c r="T50" s="89"/>
      <c r="U50" s="89"/>
      <c r="V50" s="89"/>
      <c r="W50" s="89"/>
      <c r="X50" s="89"/>
      <c r="Y50" s="89"/>
      <c r="Z50" s="89"/>
      <c r="AA50" s="89"/>
    </row>
    <row r="51" ht="15.75" customHeight="1">
      <c r="A51" s="79"/>
      <c r="B51" s="84"/>
      <c r="C51" s="79"/>
      <c r="D51" s="80"/>
      <c r="E51" s="81"/>
      <c r="F51" s="141">
        <v>0.0</v>
      </c>
      <c r="G51" s="80"/>
      <c r="H51" s="81"/>
      <c r="I51" s="146">
        <v>0.0</v>
      </c>
      <c r="J51" s="84"/>
      <c r="K51" s="85"/>
      <c r="L51" s="86">
        <v>0.0</v>
      </c>
      <c r="M51" s="84"/>
      <c r="N51" s="81"/>
      <c r="O51" s="89">
        <v>0.0</v>
      </c>
      <c r="P51" s="80"/>
      <c r="Q51" s="80"/>
      <c r="R51" s="141">
        <v>0.0</v>
      </c>
      <c r="S51" s="141">
        <v>0.0</v>
      </c>
      <c r="T51" s="89"/>
      <c r="U51" s="89"/>
      <c r="V51" s="89"/>
      <c r="W51" s="89"/>
      <c r="X51" s="89"/>
      <c r="Y51" s="89"/>
      <c r="Z51" s="89"/>
      <c r="AA51" s="89"/>
    </row>
    <row r="52" ht="15.75" customHeight="1">
      <c r="A52" s="79"/>
      <c r="B52" s="84"/>
      <c r="C52" s="79"/>
      <c r="D52" s="80"/>
      <c r="E52" s="81"/>
      <c r="F52" s="141">
        <v>0.0</v>
      </c>
      <c r="G52" s="80"/>
      <c r="H52" s="81"/>
      <c r="I52" s="146">
        <v>0.0</v>
      </c>
      <c r="J52" s="84"/>
      <c r="K52" s="85"/>
      <c r="L52" s="86">
        <v>0.0</v>
      </c>
      <c r="M52" s="84"/>
      <c r="N52" s="81"/>
      <c r="O52" s="89">
        <v>0.0</v>
      </c>
      <c r="P52" s="80"/>
      <c r="Q52" s="80"/>
      <c r="R52" s="141">
        <v>0.0</v>
      </c>
      <c r="S52" s="141">
        <v>0.0</v>
      </c>
      <c r="T52" s="89"/>
      <c r="U52" s="89"/>
      <c r="V52" s="89"/>
      <c r="W52" s="89"/>
      <c r="X52" s="89"/>
      <c r="Y52" s="89"/>
      <c r="Z52" s="89"/>
      <c r="AA52" s="89"/>
    </row>
    <row r="53" ht="15.75" customHeight="1">
      <c r="A53" s="79"/>
      <c r="B53" s="84"/>
      <c r="C53" s="79"/>
      <c r="D53" s="80"/>
      <c r="E53" s="81"/>
      <c r="F53" s="141">
        <v>0.0</v>
      </c>
      <c r="G53" s="80"/>
      <c r="H53" s="81"/>
      <c r="I53" s="146">
        <v>0.0</v>
      </c>
      <c r="J53" s="84"/>
      <c r="K53" s="85"/>
      <c r="L53" s="86">
        <v>0.0</v>
      </c>
      <c r="M53" s="84"/>
      <c r="N53" s="81"/>
      <c r="O53" s="89">
        <v>0.0</v>
      </c>
      <c r="P53" s="80"/>
      <c r="Q53" s="80"/>
      <c r="R53" s="141">
        <v>0.0</v>
      </c>
      <c r="S53" s="141">
        <v>0.0</v>
      </c>
      <c r="T53" s="89"/>
      <c r="U53" s="89"/>
      <c r="V53" s="89"/>
      <c r="W53" s="89"/>
      <c r="X53" s="89"/>
      <c r="Y53" s="89"/>
      <c r="Z53" s="89"/>
      <c r="AA53" s="89"/>
    </row>
    <row r="54" ht="15.75" hidden="1" customHeight="1">
      <c r="A54" s="79"/>
      <c r="B54" s="84"/>
      <c r="C54" s="79"/>
      <c r="D54" s="80"/>
      <c r="E54" s="81"/>
      <c r="F54" s="141">
        <v>0.0</v>
      </c>
      <c r="G54" s="80"/>
      <c r="H54" s="81"/>
      <c r="I54" s="150">
        <v>0.0</v>
      </c>
      <c r="J54" s="84"/>
      <c r="K54" s="94"/>
      <c r="L54" s="110">
        <v>0.0</v>
      </c>
      <c r="M54" s="84"/>
      <c r="N54" s="81"/>
      <c r="O54" s="96">
        <v>0.0</v>
      </c>
      <c r="P54" s="80"/>
      <c r="Q54" s="80"/>
      <c r="R54" s="151">
        <v>0.0</v>
      </c>
      <c r="S54" s="151">
        <v>0.0</v>
      </c>
      <c r="T54" s="96"/>
      <c r="U54" s="96"/>
      <c r="V54" s="96"/>
      <c r="W54" s="96"/>
      <c r="X54" s="96"/>
      <c r="Y54" s="96"/>
      <c r="Z54" s="96"/>
      <c r="AA54" s="96"/>
    </row>
    <row r="55" ht="15.75" customHeight="1">
      <c r="A55" s="99" t="s">
        <v>117</v>
      </c>
      <c r="B55" s="100"/>
      <c r="C55" s="111"/>
      <c r="D55" s="102">
        <f>sum($D56:$D67)</f>
        <v>208000</v>
      </c>
      <c r="E55" s="103"/>
      <c r="F55" s="102">
        <f>sum($F56:$F67)</f>
        <v>268000</v>
      </c>
      <c r="G55" s="102"/>
      <c r="H55" s="103"/>
      <c r="I55" s="102">
        <f>sum($I56:$I67)</f>
        <v>2128000</v>
      </c>
      <c r="J55" s="104"/>
      <c r="K55" s="105"/>
      <c r="L55" s="106">
        <f>sum($L56:$L67)</f>
        <v>1386879.483</v>
      </c>
      <c r="M55" s="103"/>
      <c r="N55" s="103"/>
      <c r="O55" s="102">
        <f>sum($O56:$O67)</f>
        <v>0</v>
      </c>
      <c r="P55" s="107"/>
      <c r="Q55" s="107"/>
      <c r="R55" s="102">
        <f>sum($R56:$R67)</f>
        <v>1386879.483</v>
      </c>
      <c r="S55" s="102">
        <f>sum(S$56:S$67)</f>
        <v>3514879.483</v>
      </c>
      <c r="T55" s="72"/>
      <c r="U55" s="72"/>
      <c r="V55" s="72"/>
      <c r="W55" s="72"/>
      <c r="X55" s="72"/>
      <c r="Y55" s="72"/>
      <c r="Z55" s="72"/>
      <c r="AA55" s="72"/>
    </row>
    <row r="56" ht="15.75" hidden="1" customHeight="1">
      <c r="A56" s="112"/>
      <c r="B56" s="113"/>
      <c r="C56" s="112"/>
      <c r="D56" s="114"/>
      <c r="E56" s="115"/>
      <c r="F56" s="145">
        <f t="array" ref="F56:F67">$D56:$D67*$E56:$E67</f>
        <v>0</v>
      </c>
      <c r="G56" s="114"/>
      <c r="H56" s="115"/>
      <c r="I56" s="156">
        <f t="array" ref="I56:I67">if($G56:$G67&gt;0,($G56:$G67*($H56:$H67-1)+$F56:$F67),$F56:$F67)</f>
        <v>0</v>
      </c>
      <c r="J56" s="113"/>
      <c r="K56" s="85"/>
      <c r="L56" s="109">
        <f t="array" ref="L56:L67">(if($J56:$J67="no",0,(($K56:$K67*'Template Instructions'!$F$20)*(1+'Template Instructions'!$F$16)^'Template Instructions'!$F$20*'Template Instructions'!$F$15)))</f>
        <v>0</v>
      </c>
      <c r="M56" s="115"/>
      <c r="N56" s="115"/>
      <c r="O56" s="118">
        <f t="array" ref="O56:O67">($M56:$M67*$D56:$D67)*(1+'Template Instructions'!$F$16)^($N56:$N67)</f>
        <v>0</v>
      </c>
      <c r="P56" s="119"/>
      <c r="Q56" s="119"/>
      <c r="R56" s="156">
        <f t="array" ref="R56:R67">$L56:$L67 +$O56:$O67+$Q56:$Q67-$P56:$P67</f>
        <v>0</v>
      </c>
      <c r="S56" s="156">
        <f t="array" ref="S56:S67">$I56:$I67+$R56:$R67</f>
        <v>0</v>
      </c>
      <c r="T56" s="118"/>
      <c r="U56" s="118"/>
      <c r="V56" s="118"/>
      <c r="W56" s="118"/>
      <c r="X56" s="118"/>
      <c r="Y56" s="118"/>
      <c r="Z56" s="118"/>
      <c r="AA56" s="118"/>
    </row>
    <row r="57" ht="15.75" customHeight="1">
      <c r="A57" s="79" t="s">
        <v>118</v>
      </c>
      <c r="B57" s="84" t="s">
        <v>119</v>
      </c>
      <c r="C57" s="79" t="s">
        <v>149</v>
      </c>
      <c r="D57" s="80">
        <v>172000.0</v>
      </c>
      <c r="E57" s="81">
        <v>1.0</v>
      </c>
      <c r="F57" s="142">
        <v>172000.0</v>
      </c>
      <c r="G57" s="80">
        <v>172000.0</v>
      </c>
      <c r="H57" s="81">
        <v>10.0</v>
      </c>
      <c r="I57" s="155">
        <v>1720000.0</v>
      </c>
      <c r="J57" s="84" t="s">
        <v>69</v>
      </c>
      <c r="K57" s="120">
        <v>172000.0</v>
      </c>
      <c r="L57" s="109">
        <v>954173.0843806264</v>
      </c>
      <c r="M57" s="84">
        <v>0.0</v>
      </c>
      <c r="N57" s="81">
        <v>0.0</v>
      </c>
      <c r="O57" s="89">
        <v>0.0</v>
      </c>
      <c r="P57" s="80"/>
      <c r="Q57" s="80"/>
      <c r="R57" s="141">
        <v>954173.0843806264</v>
      </c>
      <c r="S57" s="149">
        <v>2674173.0843806267</v>
      </c>
      <c r="T57" s="87"/>
      <c r="U57" s="87"/>
      <c r="V57" s="87"/>
      <c r="W57" s="87"/>
      <c r="X57" s="87"/>
      <c r="Y57" s="87"/>
      <c r="Z57" s="87"/>
      <c r="AA57" s="87"/>
    </row>
    <row r="58" ht="15.75" customHeight="1">
      <c r="A58" s="79" t="s">
        <v>121</v>
      </c>
      <c r="B58" s="84" t="s">
        <v>122</v>
      </c>
      <c r="C58" s="79" t="s">
        <v>150</v>
      </c>
      <c r="D58" s="80">
        <v>24000.0</v>
      </c>
      <c r="E58" s="81">
        <v>1.0</v>
      </c>
      <c r="F58" s="141">
        <v>24000.0</v>
      </c>
      <c r="G58" s="80">
        <v>48000.0</v>
      </c>
      <c r="H58" s="81">
        <v>5.0</v>
      </c>
      <c r="I58" s="155">
        <v>216000.0</v>
      </c>
      <c r="J58" s="84" t="s">
        <v>69</v>
      </c>
      <c r="K58" s="92">
        <v>48000.0</v>
      </c>
      <c r="L58" s="86">
        <v>266280.8607573841</v>
      </c>
      <c r="M58" s="84">
        <v>0.0</v>
      </c>
      <c r="N58" s="81">
        <v>0.0</v>
      </c>
      <c r="O58" s="89">
        <v>0.0</v>
      </c>
      <c r="P58" s="80"/>
      <c r="Q58" s="80"/>
      <c r="R58" s="141">
        <v>266280.8607573841</v>
      </c>
      <c r="S58" s="141">
        <v>482280.8607573841</v>
      </c>
      <c r="T58" s="89"/>
      <c r="U58" s="89"/>
      <c r="V58" s="89"/>
      <c r="W58" s="89"/>
      <c r="X58" s="89"/>
      <c r="Y58" s="89"/>
      <c r="Z58" s="89"/>
      <c r="AA58" s="89"/>
    </row>
    <row r="59" ht="15.75" customHeight="1">
      <c r="A59" s="79" t="s">
        <v>124</v>
      </c>
      <c r="B59" s="84" t="s">
        <v>125</v>
      </c>
      <c r="C59" s="79" t="s">
        <v>151</v>
      </c>
      <c r="D59" s="80">
        <v>12000.0</v>
      </c>
      <c r="E59" s="81">
        <v>6.0</v>
      </c>
      <c r="F59" s="141">
        <v>72000.0</v>
      </c>
      <c r="G59" s="80">
        <v>30000.0</v>
      </c>
      <c r="H59" s="81">
        <v>5.0</v>
      </c>
      <c r="I59" s="146">
        <v>192000.0</v>
      </c>
      <c r="J59" s="84" t="s">
        <v>69</v>
      </c>
      <c r="K59" s="92">
        <v>30000.0</v>
      </c>
      <c r="L59" s="86">
        <v>166425.53797336508</v>
      </c>
      <c r="M59" s="84">
        <v>0.0</v>
      </c>
      <c r="N59" s="81">
        <v>0.0</v>
      </c>
      <c r="O59" s="89">
        <v>0.0</v>
      </c>
      <c r="P59" s="80"/>
      <c r="Q59" s="80"/>
      <c r="R59" s="141">
        <v>166425.53797336508</v>
      </c>
      <c r="S59" s="141">
        <v>358425.53797336505</v>
      </c>
      <c r="T59" s="89"/>
      <c r="U59" s="89"/>
      <c r="V59" s="89"/>
      <c r="W59" s="89"/>
      <c r="X59" s="89"/>
      <c r="Y59" s="89"/>
      <c r="Z59" s="89"/>
      <c r="AA59" s="89"/>
    </row>
    <row r="60" ht="15.75" customHeight="1">
      <c r="A60" s="79" t="s">
        <v>118</v>
      </c>
      <c r="B60" s="84" t="s">
        <v>127</v>
      </c>
      <c r="C60" s="79" t="s">
        <v>152</v>
      </c>
      <c r="D60" s="80">
        <v>0.0</v>
      </c>
      <c r="E60" s="81">
        <v>0.0</v>
      </c>
      <c r="F60" s="141">
        <v>0.0</v>
      </c>
      <c r="G60" s="80">
        <v>0.0</v>
      </c>
      <c r="H60" s="81">
        <v>0.0</v>
      </c>
      <c r="I60" s="146">
        <v>0.0</v>
      </c>
      <c r="J60" s="84" t="s">
        <v>69</v>
      </c>
      <c r="K60" s="85"/>
      <c r="L60" s="86">
        <v>0.0</v>
      </c>
      <c r="M60" s="147">
        <v>0.0</v>
      </c>
      <c r="N60" s="115">
        <v>0.0</v>
      </c>
      <c r="O60" s="89">
        <v>0.0</v>
      </c>
      <c r="P60" s="80"/>
      <c r="Q60" s="80"/>
      <c r="R60" s="141">
        <v>0.0</v>
      </c>
      <c r="S60" s="141">
        <v>0.0</v>
      </c>
      <c r="T60" s="89"/>
      <c r="U60" s="89"/>
      <c r="V60" s="89"/>
      <c r="W60" s="89"/>
      <c r="X60" s="89"/>
      <c r="Y60" s="89"/>
      <c r="Z60" s="89"/>
      <c r="AA60" s="89"/>
    </row>
    <row r="61" ht="15.75" customHeight="1">
      <c r="A61" s="79"/>
      <c r="B61" s="84"/>
      <c r="C61" s="79"/>
      <c r="D61" s="80"/>
      <c r="E61" s="81"/>
      <c r="F61" s="141">
        <v>0.0</v>
      </c>
      <c r="G61" s="80"/>
      <c r="H61" s="81"/>
      <c r="I61" s="146">
        <v>0.0</v>
      </c>
      <c r="J61" s="84"/>
      <c r="K61" s="85"/>
      <c r="L61" s="86">
        <v>0.0</v>
      </c>
      <c r="M61" s="147"/>
      <c r="N61" s="115"/>
      <c r="O61" s="89">
        <v>0.0</v>
      </c>
      <c r="P61" s="80"/>
      <c r="Q61" s="80"/>
      <c r="R61" s="141">
        <v>0.0</v>
      </c>
      <c r="S61" s="141">
        <v>0.0</v>
      </c>
      <c r="T61" s="89"/>
      <c r="U61" s="89"/>
      <c r="V61" s="89"/>
      <c r="W61" s="89"/>
      <c r="X61" s="89"/>
      <c r="Y61" s="89"/>
      <c r="Z61" s="89"/>
      <c r="AA61" s="89"/>
    </row>
    <row r="62" ht="15.75" customHeight="1">
      <c r="A62" s="79"/>
      <c r="B62" s="84"/>
      <c r="C62" s="79"/>
      <c r="D62" s="80"/>
      <c r="E62" s="81"/>
      <c r="F62" s="141">
        <v>0.0</v>
      </c>
      <c r="G62" s="80"/>
      <c r="H62" s="81"/>
      <c r="I62" s="146">
        <v>0.0</v>
      </c>
      <c r="J62" s="84"/>
      <c r="K62" s="85"/>
      <c r="L62" s="86">
        <v>0.0</v>
      </c>
      <c r="M62" s="147"/>
      <c r="N62" s="115"/>
      <c r="O62" s="89">
        <v>0.0</v>
      </c>
      <c r="P62" s="80"/>
      <c r="Q62" s="80"/>
      <c r="R62" s="141">
        <v>0.0</v>
      </c>
      <c r="S62" s="141">
        <v>0.0</v>
      </c>
      <c r="T62" s="89"/>
      <c r="U62" s="89"/>
      <c r="V62" s="89"/>
      <c r="W62" s="89"/>
      <c r="X62" s="89"/>
      <c r="Y62" s="89"/>
      <c r="Z62" s="89"/>
      <c r="AA62" s="89"/>
    </row>
    <row r="63" ht="15.75" customHeight="1">
      <c r="A63" s="79"/>
      <c r="B63" s="84"/>
      <c r="C63" s="79"/>
      <c r="D63" s="80"/>
      <c r="E63" s="81"/>
      <c r="F63" s="141">
        <v>0.0</v>
      </c>
      <c r="G63" s="80"/>
      <c r="H63" s="81"/>
      <c r="I63" s="146">
        <v>0.0</v>
      </c>
      <c r="J63" s="84"/>
      <c r="K63" s="85"/>
      <c r="L63" s="86">
        <v>0.0</v>
      </c>
      <c r="M63" s="147"/>
      <c r="N63" s="115"/>
      <c r="O63" s="89">
        <v>0.0</v>
      </c>
      <c r="P63" s="80"/>
      <c r="Q63" s="80"/>
      <c r="R63" s="141">
        <v>0.0</v>
      </c>
      <c r="S63" s="141">
        <v>0.0</v>
      </c>
      <c r="T63" s="89"/>
      <c r="U63" s="89"/>
      <c r="V63" s="89"/>
      <c r="W63" s="89"/>
      <c r="X63" s="89"/>
      <c r="Y63" s="89"/>
      <c r="Z63" s="89"/>
      <c r="AA63" s="89"/>
    </row>
    <row r="64" ht="15.75" customHeight="1">
      <c r="A64" s="79"/>
      <c r="B64" s="84"/>
      <c r="C64" s="79"/>
      <c r="D64" s="80"/>
      <c r="E64" s="81"/>
      <c r="F64" s="141">
        <v>0.0</v>
      </c>
      <c r="G64" s="80"/>
      <c r="H64" s="81"/>
      <c r="I64" s="146">
        <v>0.0</v>
      </c>
      <c r="J64" s="84"/>
      <c r="K64" s="85"/>
      <c r="L64" s="86">
        <v>0.0</v>
      </c>
      <c r="M64" s="147"/>
      <c r="N64" s="115"/>
      <c r="O64" s="89">
        <v>0.0</v>
      </c>
      <c r="P64" s="80"/>
      <c r="Q64" s="80"/>
      <c r="R64" s="141">
        <v>0.0</v>
      </c>
      <c r="S64" s="141">
        <v>0.0</v>
      </c>
      <c r="T64" s="89"/>
      <c r="U64" s="89"/>
      <c r="V64" s="89"/>
      <c r="W64" s="89"/>
      <c r="X64" s="89"/>
      <c r="Y64" s="89"/>
      <c r="Z64" s="89"/>
      <c r="AA64" s="89"/>
    </row>
    <row r="65" ht="15.75" customHeight="1">
      <c r="A65" s="79"/>
      <c r="B65" s="84"/>
      <c r="C65" s="79"/>
      <c r="D65" s="80"/>
      <c r="E65" s="81"/>
      <c r="F65" s="141">
        <v>0.0</v>
      </c>
      <c r="G65" s="80"/>
      <c r="H65" s="81"/>
      <c r="I65" s="146">
        <v>0.0</v>
      </c>
      <c r="J65" s="84"/>
      <c r="K65" s="85"/>
      <c r="L65" s="86">
        <v>0.0</v>
      </c>
      <c r="M65" s="147"/>
      <c r="N65" s="115"/>
      <c r="O65" s="89">
        <v>0.0</v>
      </c>
      <c r="P65" s="80"/>
      <c r="Q65" s="80"/>
      <c r="R65" s="141">
        <v>0.0</v>
      </c>
      <c r="S65" s="141">
        <v>0.0</v>
      </c>
      <c r="T65" s="89"/>
      <c r="U65" s="89"/>
      <c r="V65" s="89"/>
      <c r="W65" s="89"/>
      <c r="X65" s="89"/>
      <c r="Y65" s="89"/>
      <c r="Z65" s="89"/>
      <c r="AA65" s="89"/>
    </row>
    <row r="66" ht="15.75" customHeight="1">
      <c r="A66" s="79"/>
      <c r="B66" s="84"/>
      <c r="C66" s="79"/>
      <c r="D66" s="80"/>
      <c r="E66" s="81"/>
      <c r="F66" s="141">
        <v>0.0</v>
      </c>
      <c r="G66" s="80"/>
      <c r="H66" s="81"/>
      <c r="I66" s="146">
        <v>0.0</v>
      </c>
      <c r="J66" s="84"/>
      <c r="K66" s="85"/>
      <c r="L66" s="86">
        <v>0.0</v>
      </c>
      <c r="M66" s="147"/>
      <c r="N66" s="115"/>
      <c r="O66" s="89">
        <v>0.0</v>
      </c>
      <c r="P66" s="80"/>
      <c r="Q66" s="80"/>
      <c r="R66" s="141">
        <v>0.0</v>
      </c>
      <c r="S66" s="141">
        <v>0.0</v>
      </c>
      <c r="T66" s="89"/>
      <c r="U66" s="89"/>
      <c r="V66" s="89"/>
      <c r="W66" s="89"/>
      <c r="X66" s="89"/>
      <c r="Y66" s="89"/>
      <c r="Z66" s="89"/>
      <c r="AA66" s="89"/>
    </row>
    <row r="67" ht="15.75" hidden="1" customHeight="1">
      <c r="A67" s="79"/>
      <c r="B67" s="84"/>
      <c r="C67" s="79"/>
      <c r="D67" s="80"/>
      <c r="E67" s="81"/>
      <c r="F67" s="141">
        <v>0.0</v>
      </c>
      <c r="G67" s="80"/>
      <c r="H67" s="81"/>
      <c r="I67" s="146">
        <v>0.0</v>
      </c>
      <c r="J67" s="84"/>
      <c r="K67" s="94"/>
      <c r="L67" s="110">
        <v>0.0</v>
      </c>
      <c r="M67" s="147"/>
      <c r="N67" s="115"/>
      <c r="O67" s="96">
        <v>0.0</v>
      </c>
      <c r="P67" s="80"/>
      <c r="Q67" s="80"/>
      <c r="R67" s="151">
        <v>0.0</v>
      </c>
      <c r="S67" s="151">
        <v>0.0</v>
      </c>
      <c r="T67" s="96"/>
      <c r="U67" s="96"/>
      <c r="V67" s="96"/>
      <c r="W67" s="96"/>
      <c r="X67" s="96"/>
      <c r="Y67" s="96"/>
      <c r="Z67" s="96"/>
      <c r="AA67" s="96"/>
    </row>
    <row r="68" ht="15.75" customHeight="1">
      <c r="A68" s="99" t="s">
        <v>129</v>
      </c>
      <c r="B68" s="100"/>
      <c r="C68" s="111"/>
      <c r="D68" s="102">
        <f>sum($D69:$D80)</f>
        <v>20189</v>
      </c>
      <c r="E68" s="103"/>
      <c r="F68" s="102">
        <f>sum($F69:$F80)</f>
        <v>13923</v>
      </c>
      <c r="G68" s="102"/>
      <c r="H68" s="103"/>
      <c r="I68" s="102">
        <f>sum($I69:$I80)</f>
        <v>13923</v>
      </c>
      <c r="J68" s="104"/>
      <c r="K68" s="105"/>
      <c r="L68" s="106">
        <f>sum($L69:$L80)</f>
        <v>0</v>
      </c>
      <c r="M68" s="121"/>
      <c r="N68" s="121"/>
      <c r="O68" s="102">
        <f>sum($O69:$O80)</f>
        <v>34014.06288</v>
      </c>
      <c r="P68" s="107"/>
      <c r="Q68" s="107"/>
      <c r="R68" s="102">
        <f>sum($R69:$R80)</f>
        <v>34014.06288</v>
      </c>
      <c r="S68" s="102">
        <f>sum($S69:$S80)</f>
        <v>47937.06288</v>
      </c>
      <c r="T68" s="72"/>
      <c r="U68" s="72"/>
      <c r="V68" s="72"/>
      <c r="W68" s="72"/>
      <c r="X68" s="72"/>
      <c r="Y68" s="72"/>
      <c r="Z68" s="72"/>
      <c r="AA68" s="72"/>
    </row>
    <row r="69" ht="15.75" hidden="1" customHeight="1">
      <c r="A69" s="112"/>
      <c r="B69" s="113"/>
      <c r="C69" s="112"/>
      <c r="D69" s="114"/>
      <c r="E69" s="115"/>
      <c r="F69" s="145">
        <f t="array" ref="F69:F80">$D69:$D80*$E69:$E80</f>
        <v>0</v>
      </c>
      <c r="G69" s="122"/>
      <c r="H69" s="115"/>
      <c r="I69" s="156">
        <f t="array" ref="I69:I80">if($G69:$G80&gt;0,($G69:$G80*($H69:$H80-1)+$F69:$F80),$F69:$F80)</f>
        <v>0</v>
      </c>
      <c r="J69" s="113"/>
      <c r="K69" s="85"/>
      <c r="L69" s="109">
        <f t="array" ref="L69:L80">(if($J69:$J80="no",0,(($K69:$K80*'Template Instructions'!$F$20)*(1+'Template Instructions'!$F$16)^'Template Instructions'!$F$20*'Template Instructions'!$F$15)))</f>
        <v>0</v>
      </c>
      <c r="M69" s="115"/>
      <c r="N69" s="115"/>
      <c r="O69" s="118">
        <f t="array" ref="O69:O80">($M69:$M80*$D69:$D80)*(1+'Template Instructions'!$F$16)^($N69:$N80)</f>
        <v>0</v>
      </c>
      <c r="P69" s="119"/>
      <c r="Q69" s="119"/>
      <c r="R69" s="156">
        <f t="array" ref="R69:R80">$L69:$L80 +$O69:$O80+$Q69:$Q80-$P69:$P80</f>
        <v>0</v>
      </c>
      <c r="S69" s="156">
        <f t="array" ref="S69:S80">$I69:$I80+$R69:$R80</f>
        <v>0</v>
      </c>
      <c r="T69" s="118"/>
      <c r="U69" s="118"/>
      <c r="V69" s="118"/>
      <c r="W69" s="118"/>
      <c r="X69" s="118"/>
      <c r="Y69" s="118"/>
      <c r="Z69" s="118"/>
      <c r="AA69" s="118"/>
    </row>
    <row r="70" ht="15.75" customHeight="1">
      <c r="A70" s="79" t="s">
        <v>130</v>
      </c>
      <c r="B70" s="84" t="s">
        <v>153</v>
      </c>
      <c r="C70" s="79" t="s">
        <v>154</v>
      </c>
      <c r="D70" s="80">
        <v>0.0</v>
      </c>
      <c r="E70" s="81">
        <v>0.0</v>
      </c>
      <c r="F70" s="142">
        <v>0.0</v>
      </c>
      <c r="G70" s="80">
        <v>0.0</v>
      </c>
      <c r="H70" s="81">
        <v>0.0</v>
      </c>
      <c r="I70" s="155">
        <v>0.0</v>
      </c>
      <c r="J70" s="84"/>
      <c r="K70" s="85"/>
      <c r="L70" s="109">
        <v>0.0</v>
      </c>
      <c r="M70" s="147">
        <v>0.0</v>
      </c>
      <c r="N70" s="115">
        <v>0.0</v>
      </c>
      <c r="O70" s="89">
        <v>0.0</v>
      </c>
      <c r="P70" s="80"/>
      <c r="Q70" s="80"/>
      <c r="R70" s="141">
        <v>0.0</v>
      </c>
      <c r="S70" s="149">
        <v>0.0</v>
      </c>
      <c r="T70" s="87"/>
      <c r="U70" s="87"/>
      <c r="V70" s="87"/>
      <c r="W70" s="87"/>
      <c r="X70" s="87"/>
      <c r="Y70" s="87"/>
      <c r="Z70" s="87"/>
      <c r="AA70" s="87"/>
    </row>
    <row r="71" ht="15.75" customHeight="1">
      <c r="A71" s="79" t="s">
        <v>130</v>
      </c>
      <c r="B71" s="84" t="s">
        <v>135</v>
      </c>
      <c r="C71" s="79" t="s">
        <v>136</v>
      </c>
      <c r="D71" s="80">
        <v>126.0</v>
      </c>
      <c r="E71" s="81">
        <v>18.0</v>
      </c>
      <c r="F71" s="142">
        <v>2268.0</v>
      </c>
      <c r="G71" s="80">
        <v>0.0</v>
      </c>
      <c r="H71" s="81">
        <v>0.0</v>
      </c>
      <c r="I71" s="155">
        <v>2268.0</v>
      </c>
      <c r="J71" s="84"/>
      <c r="K71" s="85"/>
      <c r="L71" s="86">
        <v>0.0</v>
      </c>
      <c r="M71" s="115">
        <v>12.0</v>
      </c>
      <c r="N71" s="115">
        <v>3.0</v>
      </c>
      <c r="O71" s="89">
        <v>1609.2703786319994</v>
      </c>
      <c r="P71" s="80"/>
      <c r="Q71" s="80"/>
      <c r="R71" s="141">
        <v>1609.2703786319994</v>
      </c>
      <c r="S71" s="149">
        <v>3877.2703786319994</v>
      </c>
      <c r="T71" s="87"/>
      <c r="U71" s="87"/>
      <c r="V71" s="87"/>
      <c r="W71" s="87"/>
      <c r="X71" s="87"/>
      <c r="Y71" s="87"/>
      <c r="Z71" s="87"/>
      <c r="AA71" s="87"/>
    </row>
    <row r="72" ht="15.75" customHeight="1">
      <c r="A72" s="157" t="s">
        <v>130</v>
      </c>
      <c r="B72" s="158" t="s">
        <v>137</v>
      </c>
      <c r="C72" s="157" t="s">
        <v>138</v>
      </c>
      <c r="D72" s="159">
        <v>63.0</v>
      </c>
      <c r="E72" s="160">
        <v>185.0</v>
      </c>
      <c r="F72" s="142">
        <v>11655.0</v>
      </c>
      <c r="G72" s="159">
        <v>0.0</v>
      </c>
      <c r="H72" s="160">
        <v>0.0</v>
      </c>
      <c r="I72" s="155">
        <v>11655.0</v>
      </c>
      <c r="J72" s="158"/>
      <c r="K72" s="85"/>
      <c r="L72" s="86">
        <v>0.0</v>
      </c>
      <c r="M72" s="161">
        <v>185.0</v>
      </c>
      <c r="N72" s="161">
        <v>3.0</v>
      </c>
      <c r="O72" s="162">
        <v>12404.792501954997</v>
      </c>
      <c r="P72" s="159"/>
      <c r="Q72" s="159"/>
      <c r="R72" s="163">
        <v>12404.792501954997</v>
      </c>
      <c r="S72" s="149">
        <v>24059.792501954995</v>
      </c>
      <c r="T72" s="87"/>
      <c r="U72" s="87"/>
      <c r="V72" s="87"/>
      <c r="W72" s="87"/>
      <c r="X72" s="87"/>
      <c r="Y72" s="87"/>
      <c r="Z72" s="87"/>
      <c r="AA72" s="87"/>
    </row>
    <row r="73" ht="15.75" customHeight="1">
      <c r="A73" s="79" t="s">
        <v>155</v>
      </c>
      <c r="B73" s="84" t="s">
        <v>156</v>
      </c>
      <c r="C73" s="79" t="s">
        <v>157</v>
      </c>
      <c r="D73" s="80">
        <v>20000.0</v>
      </c>
      <c r="E73" s="81">
        <v>0.0</v>
      </c>
      <c r="F73" s="142">
        <v>0.0</v>
      </c>
      <c r="G73" s="80">
        <v>0.0</v>
      </c>
      <c r="H73" s="81">
        <v>0.0</v>
      </c>
      <c r="I73" s="164">
        <v>0.0</v>
      </c>
      <c r="J73" s="84" t="s">
        <v>58</v>
      </c>
      <c r="K73" s="85"/>
      <c r="L73" s="86">
        <v>0.0</v>
      </c>
      <c r="M73" s="115">
        <v>1.0</v>
      </c>
      <c r="N73" s="115">
        <v>0.0</v>
      </c>
      <c r="O73" s="89">
        <v>20000.0</v>
      </c>
      <c r="P73" s="80"/>
      <c r="Q73" s="80"/>
      <c r="R73" s="141">
        <v>20000.0</v>
      </c>
      <c r="S73" s="149">
        <v>20000.0</v>
      </c>
      <c r="T73" s="87"/>
      <c r="U73" s="87"/>
      <c r="V73" s="87"/>
      <c r="W73" s="87"/>
      <c r="X73" s="87"/>
      <c r="Y73" s="87"/>
      <c r="Z73" s="87"/>
      <c r="AA73" s="87"/>
    </row>
    <row r="74" ht="15.75" customHeight="1">
      <c r="A74" s="79"/>
      <c r="B74" s="84"/>
      <c r="C74" s="79"/>
      <c r="D74" s="80"/>
      <c r="E74" s="81"/>
      <c r="F74" s="142">
        <v>0.0</v>
      </c>
      <c r="G74" s="80"/>
      <c r="H74" s="81"/>
      <c r="I74" s="164">
        <v>0.0</v>
      </c>
      <c r="J74" s="84"/>
      <c r="K74" s="85"/>
      <c r="L74" s="86">
        <v>0.0</v>
      </c>
      <c r="M74" s="115"/>
      <c r="N74" s="115"/>
      <c r="O74" s="89">
        <v>0.0</v>
      </c>
      <c r="P74" s="80"/>
      <c r="Q74" s="80"/>
      <c r="R74" s="141">
        <v>0.0</v>
      </c>
      <c r="S74" s="149">
        <v>0.0</v>
      </c>
      <c r="T74" s="87"/>
      <c r="U74" s="87"/>
      <c r="V74" s="87"/>
      <c r="W74" s="87"/>
      <c r="X74" s="87"/>
      <c r="Y74" s="87"/>
      <c r="Z74" s="87"/>
      <c r="AA74" s="87"/>
    </row>
    <row r="75" ht="15.75" customHeight="1">
      <c r="A75" s="79"/>
      <c r="B75" s="84"/>
      <c r="C75" s="79"/>
      <c r="D75" s="80"/>
      <c r="E75" s="81"/>
      <c r="F75" s="142">
        <v>0.0</v>
      </c>
      <c r="G75" s="80"/>
      <c r="H75" s="81"/>
      <c r="I75" s="164">
        <v>0.0</v>
      </c>
      <c r="J75" s="84"/>
      <c r="K75" s="85"/>
      <c r="L75" s="86">
        <v>0.0</v>
      </c>
      <c r="M75" s="115"/>
      <c r="N75" s="115"/>
      <c r="O75" s="89">
        <v>0.0</v>
      </c>
      <c r="P75" s="80"/>
      <c r="Q75" s="80"/>
      <c r="R75" s="141">
        <v>0.0</v>
      </c>
      <c r="S75" s="149">
        <v>0.0</v>
      </c>
      <c r="T75" s="87"/>
      <c r="U75" s="87"/>
      <c r="V75" s="87"/>
      <c r="W75" s="87"/>
      <c r="X75" s="87"/>
      <c r="Y75" s="87"/>
      <c r="Z75" s="87"/>
      <c r="AA75" s="87"/>
    </row>
    <row r="76" ht="15.75" customHeight="1">
      <c r="A76" s="79"/>
      <c r="B76" s="84"/>
      <c r="C76" s="79"/>
      <c r="D76" s="80"/>
      <c r="E76" s="81"/>
      <c r="F76" s="142">
        <v>0.0</v>
      </c>
      <c r="G76" s="80"/>
      <c r="H76" s="81"/>
      <c r="I76" s="164">
        <v>0.0</v>
      </c>
      <c r="J76" s="84"/>
      <c r="K76" s="85"/>
      <c r="L76" s="86">
        <v>0.0</v>
      </c>
      <c r="M76" s="115"/>
      <c r="N76" s="115"/>
      <c r="O76" s="89">
        <v>0.0</v>
      </c>
      <c r="P76" s="80"/>
      <c r="Q76" s="80"/>
      <c r="R76" s="141">
        <v>0.0</v>
      </c>
      <c r="S76" s="149">
        <v>0.0</v>
      </c>
      <c r="T76" s="87"/>
      <c r="U76" s="87"/>
      <c r="V76" s="87"/>
      <c r="W76" s="87"/>
      <c r="X76" s="87"/>
      <c r="Y76" s="87"/>
      <c r="Z76" s="87"/>
      <c r="AA76" s="87"/>
    </row>
    <row r="77" ht="15.75" customHeight="1">
      <c r="A77" s="79"/>
      <c r="B77" s="84"/>
      <c r="C77" s="79"/>
      <c r="D77" s="80"/>
      <c r="E77" s="81"/>
      <c r="F77" s="142">
        <v>0.0</v>
      </c>
      <c r="G77" s="80"/>
      <c r="H77" s="81"/>
      <c r="I77" s="164">
        <v>0.0</v>
      </c>
      <c r="J77" s="84"/>
      <c r="K77" s="85"/>
      <c r="L77" s="86">
        <v>0.0</v>
      </c>
      <c r="M77" s="115"/>
      <c r="N77" s="115"/>
      <c r="O77" s="89">
        <v>0.0</v>
      </c>
      <c r="P77" s="80"/>
      <c r="Q77" s="80"/>
      <c r="R77" s="141">
        <v>0.0</v>
      </c>
      <c r="S77" s="149">
        <v>0.0</v>
      </c>
      <c r="T77" s="87"/>
      <c r="U77" s="87"/>
      <c r="V77" s="87"/>
      <c r="W77" s="87"/>
      <c r="X77" s="87"/>
      <c r="Y77" s="87"/>
      <c r="Z77" s="87"/>
      <c r="AA77" s="87"/>
    </row>
    <row r="78" ht="15.75" customHeight="1">
      <c r="A78" s="79"/>
      <c r="B78" s="84"/>
      <c r="C78" s="79"/>
      <c r="D78" s="80"/>
      <c r="E78" s="81"/>
      <c r="F78" s="142">
        <v>0.0</v>
      </c>
      <c r="G78" s="80"/>
      <c r="H78" s="81"/>
      <c r="I78" s="164">
        <v>0.0</v>
      </c>
      <c r="J78" s="84"/>
      <c r="K78" s="85"/>
      <c r="L78" s="86">
        <v>0.0</v>
      </c>
      <c r="M78" s="115"/>
      <c r="N78" s="115"/>
      <c r="O78" s="89">
        <v>0.0</v>
      </c>
      <c r="P78" s="80"/>
      <c r="Q78" s="80"/>
      <c r="R78" s="141">
        <v>0.0</v>
      </c>
      <c r="S78" s="149">
        <v>0.0</v>
      </c>
      <c r="T78" s="87"/>
      <c r="U78" s="87"/>
      <c r="V78" s="87"/>
      <c r="W78" s="87"/>
      <c r="X78" s="87"/>
      <c r="Y78" s="87"/>
      <c r="Z78" s="87"/>
      <c r="AA78" s="87"/>
    </row>
    <row r="79" ht="15.75" customHeight="1">
      <c r="A79" s="79"/>
      <c r="B79" s="84"/>
      <c r="C79" s="79"/>
      <c r="D79" s="80"/>
      <c r="E79" s="81"/>
      <c r="F79" s="142">
        <v>0.0</v>
      </c>
      <c r="G79" s="80"/>
      <c r="H79" s="81"/>
      <c r="I79" s="164">
        <v>0.0</v>
      </c>
      <c r="J79" s="84"/>
      <c r="K79" s="85"/>
      <c r="L79" s="86">
        <v>0.0</v>
      </c>
      <c r="M79" s="115"/>
      <c r="N79" s="115"/>
      <c r="O79" s="89">
        <v>0.0</v>
      </c>
      <c r="P79" s="80"/>
      <c r="Q79" s="80"/>
      <c r="R79" s="141">
        <v>0.0</v>
      </c>
      <c r="S79" s="149">
        <v>0.0</v>
      </c>
      <c r="T79" s="87"/>
      <c r="U79" s="87"/>
      <c r="V79" s="87"/>
      <c r="W79" s="87"/>
      <c r="X79" s="87"/>
      <c r="Y79" s="87"/>
      <c r="Z79" s="87"/>
      <c r="AA79" s="87"/>
    </row>
    <row r="80" ht="15.75" hidden="1" customHeight="1">
      <c r="A80" s="84"/>
      <c r="B80" s="84"/>
      <c r="C80" s="84"/>
      <c r="D80" s="80"/>
      <c r="E80" s="84"/>
      <c r="F80" s="151">
        <v>0.0</v>
      </c>
      <c r="G80" s="80"/>
      <c r="H80" s="84"/>
      <c r="I80" s="150">
        <v>0.0</v>
      </c>
      <c r="J80" s="84"/>
      <c r="K80" s="94"/>
      <c r="L80" s="110">
        <v>0.0</v>
      </c>
      <c r="M80" s="84"/>
      <c r="N80" s="84"/>
      <c r="O80" s="80">
        <v>0.0</v>
      </c>
      <c r="P80" s="80"/>
      <c r="Q80" s="80"/>
      <c r="R80" s="165">
        <v>0.0</v>
      </c>
      <c r="S80" s="165">
        <v>0.0</v>
      </c>
      <c r="T80" s="80"/>
      <c r="U80" s="80"/>
      <c r="V80" s="80"/>
      <c r="W80" s="80"/>
      <c r="X80" s="80"/>
      <c r="Y80" s="80"/>
      <c r="Z80" s="80"/>
      <c r="AA80" s="80"/>
    </row>
    <row r="81" ht="30.0" customHeight="1">
      <c r="A81" s="102"/>
      <c r="B81" s="100"/>
      <c r="C81" s="123" t="s">
        <v>139</v>
      </c>
      <c r="D81" s="124"/>
      <c r="E81" s="124"/>
      <c r="F81" s="124"/>
      <c r="G81" s="124"/>
      <c r="H81" s="124"/>
      <c r="I81" s="124"/>
      <c r="J81" s="124"/>
      <c r="K81" s="124"/>
      <c r="L81" s="124"/>
      <c r="M81" s="124"/>
      <c r="N81" s="124"/>
      <c r="O81" s="124"/>
      <c r="P81" s="124"/>
      <c r="Q81" s="124"/>
      <c r="R81" s="124"/>
      <c r="S81" s="125"/>
      <c r="T81" s="126"/>
      <c r="U81" s="126"/>
      <c r="V81" s="126"/>
      <c r="W81" s="126"/>
      <c r="X81" s="126"/>
      <c r="Y81" s="126"/>
      <c r="Z81" s="126"/>
      <c r="AA81" s="126"/>
    </row>
    <row r="82" ht="30.0" customHeight="1">
      <c r="A82" s="72"/>
      <c r="B82" s="70"/>
      <c r="C82" s="127"/>
      <c r="D82" s="128"/>
      <c r="E82" s="128"/>
      <c r="F82" s="128"/>
      <c r="G82" s="128"/>
      <c r="H82" s="128"/>
      <c r="I82" s="128"/>
      <c r="J82" s="128"/>
      <c r="K82" s="128"/>
      <c r="L82" s="128"/>
      <c r="M82" s="128"/>
      <c r="N82" s="128"/>
      <c r="O82" s="128"/>
      <c r="P82" s="128"/>
      <c r="Q82" s="128"/>
      <c r="R82" s="128"/>
      <c r="S82" s="129"/>
      <c r="T82" s="126"/>
      <c r="U82" s="126"/>
      <c r="V82" s="126"/>
      <c r="W82" s="126"/>
      <c r="X82" s="126"/>
      <c r="Y82" s="126"/>
      <c r="Z82" s="126"/>
      <c r="AA82" s="126"/>
    </row>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C1:F1"/>
    <mergeCell ref="G1:I1"/>
    <mergeCell ref="J1:R1"/>
    <mergeCell ref="C81:S82"/>
  </mergeCells>
  <dataValidations>
    <dataValidation type="list" allowBlank="1" sqref="A30:A41">
      <formula1>'Reference Formulas'!$U$6:$U$9</formula1>
    </dataValidation>
    <dataValidation type="list" allowBlank="1" sqref="A56:A67">
      <formula1>'Reference Formulas'!$W$6:$W$9</formula1>
    </dataValidation>
    <dataValidation type="list" allowBlank="1" sqref="A17">
      <formula1>'Reference Formulas'!$T$6:$T$10</formula1>
    </dataValidation>
    <dataValidation type="list" allowBlank="1" sqref="A69:A80">
      <formula1>'Reference Formulas'!$X$6:$X$9</formula1>
    </dataValidation>
    <dataValidation type="list" allowBlank="1" sqref="A18:A28">
      <formula1>'Reference Formulas'!$T$6:$T$12</formula1>
    </dataValidation>
    <dataValidation type="list" allowBlank="1" sqref="A4:A15">
      <formula1>'Reference Formulas'!$S$6:$S$9</formula1>
    </dataValidation>
    <dataValidation type="list" allowBlank="1" sqref="J4:J15 J17:J28 J30:J41 J43:J54 J56:J67 J69:J79">
      <formula1>'Reference Formulas'!$A$2:$A$3</formula1>
    </dataValidation>
    <dataValidation type="list" allowBlank="1" sqref="A43:A54">
      <formula1>'Reference Formulas'!$V$6:$V$10</formula1>
    </dataValidation>
    <dataValidation type="list" allowBlank="1" sqref="A68">
      <formula1>'Reference Formulas'!$A$6:$A$11</formula1>
    </dataValidation>
  </dataValidation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2.0" ySplit="2.0" topLeftCell="C3" activePane="bottomRight" state="frozen"/>
      <selection activeCell="C1" sqref="C1" pane="topRight"/>
      <selection activeCell="A3" sqref="A3" pane="bottomLeft"/>
      <selection activeCell="C3" sqref="C3" pane="bottomRight"/>
    </sheetView>
  </sheetViews>
  <sheetFormatPr customHeight="1" defaultColWidth="12.63" defaultRowHeight="15.0"/>
  <cols>
    <col customWidth="1" min="1" max="1" width="28.25"/>
    <col customWidth="1" min="2" max="2" width="28.38"/>
    <col customWidth="1" min="3" max="3" width="31.13"/>
    <col customWidth="1" min="4" max="4" width="14.88"/>
    <col customWidth="1" min="5" max="5" width="8.63"/>
    <col customWidth="1" min="6" max="6" width="14.75"/>
    <col customWidth="1" min="7" max="8" width="13.63"/>
    <col customWidth="1" min="9" max="9" width="11.63"/>
    <col customWidth="1" min="10" max="10" width="14.5"/>
    <col customWidth="1" min="13" max="13" width="14.63"/>
    <col customWidth="1" min="14" max="14" width="10.5"/>
    <col customWidth="1" min="15" max="15" width="17.5"/>
    <col customWidth="1" min="16" max="16" width="8.38"/>
    <col customWidth="1" min="17" max="17" width="8.25"/>
    <col customWidth="1" min="18" max="18" width="13.13"/>
  </cols>
  <sheetData>
    <row r="1" ht="15.75" customHeight="1">
      <c r="A1" s="166" t="str">
        <f>'Template Instructions'!F19</f>
        <v/>
      </c>
      <c r="B1" s="167">
        <f>'Reference Formulas'!$Q$8</f>
        <v>0</v>
      </c>
      <c r="C1" s="53" t="s">
        <v>158</v>
      </c>
      <c r="G1" s="54" t="s">
        <v>33</v>
      </c>
      <c r="I1" s="55"/>
      <c r="J1" s="56" t="s">
        <v>34</v>
      </c>
      <c r="S1" s="57" t="s">
        <v>35</v>
      </c>
      <c r="T1" s="58"/>
      <c r="U1" s="58"/>
      <c r="V1" s="58"/>
      <c r="W1" s="58"/>
      <c r="X1" s="58"/>
      <c r="Y1" s="58"/>
      <c r="Z1" s="58"/>
      <c r="AA1" s="58"/>
    </row>
    <row r="2" ht="15.75" customHeight="1">
      <c r="A2" s="59" t="s">
        <v>36</v>
      </c>
      <c r="B2" s="59" t="s">
        <v>37</v>
      </c>
      <c r="C2" s="59" t="s">
        <v>38</v>
      </c>
      <c r="D2" s="60" t="s">
        <v>39</v>
      </c>
      <c r="E2" s="61" t="s">
        <v>40</v>
      </c>
      <c r="F2" s="62" t="s">
        <v>41</v>
      </c>
      <c r="G2" s="63" t="s">
        <v>42</v>
      </c>
      <c r="H2" s="64" t="s">
        <v>43</v>
      </c>
      <c r="I2" s="65" t="s">
        <v>44</v>
      </c>
      <c r="J2" s="66" t="s">
        <v>45</v>
      </c>
      <c r="K2" s="63" t="s">
        <v>46</v>
      </c>
      <c r="L2" s="63" t="s">
        <v>47</v>
      </c>
      <c r="M2" s="63" t="s">
        <v>48</v>
      </c>
      <c r="N2" s="66" t="s">
        <v>49</v>
      </c>
      <c r="O2" s="63" t="s">
        <v>50</v>
      </c>
      <c r="P2" s="67" t="s">
        <v>51</v>
      </c>
      <c r="Q2" s="67" t="s">
        <v>52</v>
      </c>
      <c r="R2" s="65" t="s">
        <v>53</v>
      </c>
      <c r="S2" s="65" t="s">
        <v>54</v>
      </c>
      <c r="T2" s="68"/>
      <c r="U2" s="68"/>
      <c r="V2" s="68"/>
      <c r="W2" s="68"/>
      <c r="X2" s="68"/>
      <c r="Y2" s="68"/>
      <c r="Z2" s="68"/>
      <c r="AA2" s="68"/>
    </row>
    <row r="3" ht="15.75" customHeight="1">
      <c r="A3" s="69" t="s">
        <v>55</v>
      </c>
      <c r="B3" s="70"/>
      <c r="C3" s="71"/>
      <c r="D3" s="72">
        <f>sum($D4:$D15)</f>
        <v>0</v>
      </c>
      <c r="E3" s="73"/>
      <c r="F3" s="72">
        <f>sum(F$4:F$15)</f>
        <v>0</v>
      </c>
      <c r="G3" s="168"/>
      <c r="H3" s="73"/>
      <c r="I3" s="169">
        <f>sum($I4:$I15)</f>
        <v>0</v>
      </c>
      <c r="J3" s="74"/>
      <c r="K3" s="138"/>
      <c r="L3" s="139">
        <f>sum($L4:$L15)</f>
        <v>0</v>
      </c>
      <c r="M3" s="74"/>
      <c r="N3" s="74"/>
      <c r="O3" s="72">
        <f>sum($O4:$O15)</f>
        <v>0</v>
      </c>
      <c r="P3" s="77"/>
      <c r="Q3" s="77"/>
      <c r="R3" s="72">
        <f>sum($R4:$R15)</f>
        <v>0</v>
      </c>
      <c r="S3" s="170">
        <f>sum($S4:$S15)</f>
        <v>0</v>
      </c>
      <c r="T3" s="72"/>
      <c r="U3" s="72"/>
      <c r="V3" s="72"/>
      <c r="W3" s="72"/>
      <c r="X3" s="72"/>
      <c r="Y3" s="72"/>
      <c r="Z3" s="72"/>
      <c r="AA3" s="72"/>
    </row>
    <row r="4" ht="15.75" hidden="1" customHeight="1">
      <c r="A4" s="78"/>
      <c r="B4" s="79"/>
      <c r="C4" s="78"/>
      <c r="D4" s="80"/>
      <c r="E4" s="81"/>
      <c r="F4" s="89">
        <f t="array" ref="F4:F15">$D4:$D15*$E4:$E15</f>
        <v>0</v>
      </c>
      <c r="G4" s="171"/>
      <c r="H4" s="81"/>
      <c r="I4" s="142">
        <f t="array" ref="I4:I15">if($G4:$G15&gt;0,($G4:$G15*($H4:$H15-1)+$F4:$F15),$F4:$F15)</f>
        <v>0</v>
      </c>
      <c r="J4" s="84"/>
      <c r="K4" s="85"/>
      <c r="L4" s="109">
        <f t="array" ref="L4:L15">(if($J4:$J15="no",0,(($K4:$K15*'Template Instructions'!$F$20)*(1+'Template Instructions'!$F$16)^'Template Instructions'!$F$20*'Template Instructions'!$F$15)))</f>
        <v>0</v>
      </c>
      <c r="M4" s="81"/>
      <c r="N4" s="81"/>
      <c r="O4" s="91">
        <f t="array" ref="O4:O15">($M4:$M15*$D4:$D15)*(1+'Template Instructions'!$F$16)^($N4:$N15)</f>
        <v>0</v>
      </c>
      <c r="P4" s="88"/>
      <c r="Q4" s="88"/>
      <c r="R4" s="91">
        <f t="array" ref="R4:R15">$L4:$L15+$O4:$O15+$Q4:$Q15-$P4:$P15</f>
        <v>0</v>
      </c>
      <c r="S4" s="172">
        <f t="array" ref="S4:S15">$I4:$I15+$R4:$R15</f>
        <v>0</v>
      </c>
      <c r="T4" s="91"/>
      <c r="U4" s="91"/>
      <c r="V4" s="91"/>
      <c r="W4" s="91"/>
      <c r="X4" s="91"/>
      <c r="Y4" s="91"/>
      <c r="Z4" s="91"/>
      <c r="AA4" s="91"/>
    </row>
    <row r="5" ht="15.75" customHeight="1">
      <c r="A5" s="78"/>
      <c r="B5" s="79"/>
      <c r="C5" s="78"/>
      <c r="D5" s="80"/>
      <c r="E5" s="81"/>
      <c r="F5" s="89">
        <v>0.0</v>
      </c>
      <c r="G5" s="171"/>
      <c r="H5" s="81"/>
      <c r="I5" s="149">
        <v>0.0</v>
      </c>
      <c r="J5" s="84"/>
      <c r="K5" s="85"/>
      <c r="L5" s="109">
        <v>0.0</v>
      </c>
      <c r="M5" s="84"/>
      <c r="N5" s="81"/>
      <c r="O5" s="89">
        <v>0.0</v>
      </c>
      <c r="P5" s="80"/>
      <c r="Q5" s="80"/>
      <c r="R5" s="89">
        <v>0.0</v>
      </c>
      <c r="S5" s="173">
        <v>0.0</v>
      </c>
      <c r="T5" s="87"/>
      <c r="U5" s="87"/>
      <c r="V5" s="87"/>
      <c r="W5" s="87"/>
      <c r="X5" s="87"/>
      <c r="Y5" s="87"/>
      <c r="Z5" s="87"/>
      <c r="AA5" s="87"/>
    </row>
    <row r="6" ht="15.75" customHeight="1">
      <c r="A6" s="78"/>
      <c r="B6" s="79"/>
      <c r="C6" s="78"/>
      <c r="D6" s="80"/>
      <c r="E6" s="81"/>
      <c r="F6" s="89">
        <v>0.0</v>
      </c>
      <c r="G6" s="171"/>
      <c r="H6" s="81"/>
      <c r="I6" s="141">
        <v>0.0</v>
      </c>
      <c r="J6" s="84"/>
      <c r="K6" s="85"/>
      <c r="L6" s="86">
        <v>0.0</v>
      </c>
      <c r="M6" s="84"/>
      <c r="N6" s="81"/>
      <c r="O6" s="89">
        <v>0.0</v>
      </c>
      <c r="P6" s="80"/>
      <c r="Q6" s="80"/>
      <c r="R6" s="89">
        <v>0.0</v>
      </c>
      <c r="S6" s="173">
        <v>0.0</v>
      </c>
      <c r="T6" s="87"/>
      <c r="U6" s="87"/>
      <c r="V6" s="87"/>
      <c r="W6" s="87"/>
      <c r="X6" s="87"/>
      <c r="Y6" s="87"/>
      <c r="Z6" s="87"/>
      <c r="AA6" s="87"/>
    </row>
    <row r="7" ht="15.75" customHeight="1">
      <c r="A7" s="78"/>
      <c r="B7" s="84"/>
      <c r="C7" s="78"/>
      <c r="D7" s="80"/>
      <c r="E7" s="81"/>
      <c r="F7" s="89">
        <v>0.0</v>
      </c>
      <c r="G7" s="171"/>
      <c r="H7" s="81"/>
      <c r="I7" s="141">
        <v>0.0</v>
      </c>
      <c r="J7" s="84"/>
      <c r="K7" s="85"/>
      <c r="L7" s="86">
        <v>0.0</v>
      </c>
      <c r="M7" s="84"/>
      <c r="N7" s="81"/>
      <c r="O7" s="89">
        <v>0.0</v>
      </c>
      <c r="P7" s="80"/>
      <c r="Q7" s="80"/>
      <c r="R7" s="89">
        <v>0.0</v>
      </c>
      <c r="S7" s="173">
        <v>0.0</v>
      </c>
      <c r="T7" s="87"/>
      <c r="U7" s="87"/>
      <c r="V7" s="87"/>
      <c r="W7" s="87"/>
      <c r="X7" s="87"/>
      <c r="Y7" s="87"/>
      <c r="Z7" s="87"/>
      <c r="AA7" s="87"/>
    </row>
    <row r="8" ht="15.75" customHeight="1">
      <c r="A8" s="78"/>
      <c r="B8" s="84"/>
      <c r="C8" s="78"/>
      <c r="D8" s="80"/>
      <c r="E8" s="81"/>
      <c r="F8" s="89">
        <v>0.0</v>
      </c>
      <c r="G8" s="171"/>
      <c r="H8" s="81"/>
      <c r="I8" s="141">
        <v>0.0</v>
      </c>
      <c r="J8" s="84"/>
      <c r="K8" s="85"/>
      <c r="L8" s="86">
        <v>0.0</v>
      </c>
      <c r="M8" s="84"/>
      <c r="N8" s="81"/>
      <c r="O8" s="89">
        <v>0.0</v>
      </c>
      <c r="P8" s="80"/>
      <c r="Q8" s="80"/>
      <c r="R8" s="89">
        <v>0.0</v>
      </c>
      <c r="S8" s="173">
        <v>0.0</v>
      </c>
      <c r="T8" s="87"/>
      <c r="U8" s="87"/>
      <c r="V8" s="87"/>
      <c r="W8" s="87"/>
      <c r="X8" s="87"/>
      <c r="Y8" s="87"/>
      <c r="Z8" s="87"/>
      <c r="AA8" s="87"/>
    </row>
    <row r="9" ht="15.75" customHeight="1">
      <c r="A9" s="78"/>
      <c r="B9" s="84"/>
      <c r="C9" s="79"/>
      <c r="D9" s="80"/>
      <c r="E9" s="81"/>
      <c r="F9" s="89">
        <v>0.0</v>
      </c>
      <c r="G9" s="171"/>
      <c r="H9" s="81"/>
      <c r="I9" s="141">
        <v>0.0</v>
      </c>
      <c r="J9" s="84"/>
      <c r="K9" s="85"/>
      <c r="L9" s="86">
        <v>0.0</v>
      </c>
      <c r="M9" s="84"/>
      <c r="N9" s="81"/>
      <c r="O9" s="89">
        <v>0.0</v>
      </c>
      <c r="P9" s="80"/>
      <c r="Q9" s="80"/>
      <c r="R9" s="89">
        <v>0.0</v>
      </c>
      <c r="S9" s="173">
        <v>0.0</v>
      </c>
      <c r="T9" s="87"/>
      <c r="U9" s="87"/>
      <c r="V9" s="87"/>
      <c r="W9" s="87"/>
      <c r="X9" s="87"/>
      <c r="Y9" s="87"/>
      <c r="Z9" s="87"/>
      <c r="AA9" s="87"/>
    </row>
    <row r="10" ht="15.75" customHeight="1">
      <c r="A10" s="78"/>
      <c r="B10" s="84"/>
      <c r="C10" s="79"/>
      <c r="D10" s="80"/>
      <c r="E10" s="81"/>
      <c r="F10" s="89">
        <v>0.0</v>
      </c>
      <c r="G10" s="171"/>
      <c r="H10" s="81"/>
      <c r="I10" s="141">
        <v>0.0</v>
      </c>
      <c r="J10" s="84"/>
      <c r="K10" s="85"/>
      <c r="L10" s="86">
        <v>0.0</v>
      </c>
      <c r="M10" s="84"/>
      <c r="N10" s="81"/>
      <c r="O10" s="89">
        <v>0.0</v>
      </c>
      <c r="P10" s="80"/>
      <c r="Q10" s="80"/>
      <c r="R10" s="89">
        <v>0.0</v>
      </c>
      <c r="S10" s="173">
        <v>0.0</v>
      </c>
      <c r="T10" s="87"/>
      <c r="U10" s="87"/>
      <c r="V10" s="87"/>
      <c r="W10" s="87"/>
      <c r="X10" s="87"/>
      <c r="Y10" s="87"/>
      <c r="Z10" s="87"/>
      <c r="AA10" s="87"/>
    </row>
    <row r="11" ht="15.75" customHeight="1">
      <c r="A11" s="78"/>
      <c r="B11" s="84"/>
      <c r="C11" s="79"/>
      <c r="D11" s="80"/>
      <c r="E11" s="81"/>
      <c r="F11" s="89">
        <v>0.0</v>
      </c>
      <c r="G11" s="171"/>
      <c r="H11" s="81"/>
      <c r="I11" s="141">
        <v>0.0</v>
      </c>
      <c r="J11" s="84"/>
      <c r="K11" s="85"/>
      <c r="L11" s="86">
        <v>0.0</v>
      </c>
      <c r="M11" s="84"/>
      <c r="N11" s="81"/>
      <c r="O11" s="89">
        <v>0.0</v>
      </c>
      <c r="P11" s="80"/>
      <c r="Q11" s="80"/>
      <c r="R11" s="89">
        <v>0.0</v>
      </c>
      <c r="S11" s="173">
        <v>0.0</v>
      </c>
      <c r="T11" s="87"/>
      <c r="U11" s="87"/>
      <c r="V11" s="87"/>
      <c r="W11" s="87"/>
      <c r="X11" s="87"/>
      <c r="Y11" s="87"/>
      <c r="Z11" s="87"/>
      <c r="AA11" s="87"/>
    </row>
    <row r="12" ht="15.75" customHeight="1">
      <c r="A12" s="79"/>
      <c r="B12" s="84"/>
      <c r="C12" s="79"/>
      <c r="D12" s="80"/>
      <c r="E12" s="81"/>
      <c r="F12" s="89">
        <v>0.0</v>
      </c>
      <c r="G12" s="171"/>
      <c r="H12" s="81"/>
      <c r="I12" s="141">
        <v>0.0</v>
      </c>
      <c r="J12" s="84"/>
      <c r="K12" s="85"/>
      <c r="L12" s="86">
        <v>0.0</v>
      </c>
      <c r="M12" s="84"/>
      <c r="N12" s="81"/>
      <c r="O12" s="89">
        <v>0.0</v>
      </c>
      <c r="P12" s="80"/>
      <c r="Q12" s="80"/>
      <c r="R12" s="89">
        <v>0.0</v>
      </c>
      <c r="S12" s="173">
        <v>0.0</v>
      </c>
      <c r="T12" s="87"/>
      <c r="U12" s="87"/>
      <c r="V12" s="87"/>
      <c r="W12" s="87"/>
      <c r="X12" s="87"/>
      <c r="Y12" s="87"/>
      <c r="Z12" s="87"/>
      <c r="AA12" s="87"/>
    </row>
    <row r="13" ht="15.75" customHeight="1">
      <c r="A13" s="79"/>
      <c r="B13" s="84"/>
      <c r="C13" s="78"/>
      <c r="D13" s="80"/>
      <c r="E13" s="81"/>
      <c r="F13" s="89">
        <v>0.0</v>
      </c>
      <c r="G13" s="171"/>
      <c r="H13" s="81"/>
      <c r="I13" s="141">
        <v>0.0</v>
      </c>
      <c r="J13" s="84"/>
      <c r="K13" s="85"/>
      <c r="L13" s="86">
        <v>0.0</v>
      </c>
      <c r="M13" s="84"/>
      <c r="N13" s="81"/>
      <c r="O13" s="89">
        <v>0.0</v>
      </c>
      <c r="P13" s="80"/>
      <c r="Q13" s="80"/>
      <c r="R13" s="89">
        <v>0.0</v>
      </c>
      <c r="S13" s="173">
        <v>0.0</v>
      </c>
      <c r="T13" s="87"/>
      <c r="U13" s="87"/>
      <c r="V13" s="87"/>
      <c r="W13" s="87"/>
      <c r="X13" s="87"/>
      <c r="Y13" s="87"/>
      <c r="Z13" s="87"/>
      <c r="AA13" s="87"/>
    </row>
    <row r="14" ht="15.75" customHeight="1">
      <c r="A14" s="79"/>
      <c r="B14" s="84"/>
      <c r="C14" s="78"/>
      <c r="D14" s="80"/>
      <c r="E14" s="81"/>
      <c r="F14" s="89">
        <v>0.0</v>
      </c>
      <c r="G14" s="171"/>
      <c r="H14" s="81"/>
      <c r="I14" s="141">
        <v>0.0</v>
      </c>
      <c r="J14" s="84"/>
      <c r="K14" s="85"/>
      <c r="L14" s="86">
        <v>0.0</v>
      </c>
      <c r="M14" s="84"/>
      <c r="N14" s="81"/>
      <c r="O14" s="89">
        <v>0.0</v>
      </c>
      <c r="P14" s="80"/>
      <c r="Q14" s="80"/>
      <c r="R14" s="89">
        <v>0.0</v>
      </c>
      <c r="S14" s="173">
        <v>0.0</v>
      </c>
      <c r="T14" s="87"/>
      <c r="U14" s="87"/>
      <c r="V14" s="87"/>
      <c r="W14" s="87"/>
      <c r="X14" s="87"/>
      <c r="Y14" s="87"/>
      <c r="Z14" s="87"/>
      <c r="AA14" s="87"/>
    </row>
    <row r="15" ht="15.75" hidden="1" customHeight="1">
      <c r="A15" s="79"/>
      <c r="B15" s="84"/>
      <c r="C15" s="78"/>
      <c r="D15" s="80"/>
      <c r="E15" s="81"/>
      <c r="F15" s="89">
        <v>0.0</v>
      </c>
      <c r="G15" s="171"/>
      <c r="H15" s="81"/>
      <c r="I15" s="141">
        <v>0.0</v>
      </c>
      <c r="J15" s="84"/>
      <c r="K15" s="94"/>
      <c r="L15" s="95">
        <v>0.0</v>
      </c>
      <c r="M15" s="84"/>
      <c r="N15" s="81"/>
      <c r="O15" s="89">
        <v>0.0</v>
      </c>
      <c r="P15" s="80"/>
      <c r="Q15" s="80"/>
      <c r="R15" s="89">
        <v>0.0</v>
      </c>
      <c r="S15" s="173">
        <v>0.0</v>
      </c>
      <c r="T15" s="87"/>
      <c r="U15" s="87"/>
      <c r="V15" s="87"/>
      <c r="W15" s="87"/>
      <c r="X15" s="87"/>
      <c r="Y15" s="87"/>
      <c r="Z15" s="87"/>
      <c r="AA15" s="87"/>
    </row>
    <row r="16" ht="15.75" customHeight="1">
      <c r="A16" s="126" t="s">
        <v>74</v>
      </c>
      <c r="B16" s="174"/>
      <c r="C16" s="175"/>
      <c r="D16" s="72">
        <f>sum($D17:$D28)</f>
        <v>0</v>
      </c>
      <c r="E16" s="73"/>
      <c r="F16" s="72">
        <f>sum($F17:$F28)</f>
        <v>0</v>
      </c>
      <c r="G16" s="168"/>
      <c r="H16" s="73"/>
      <c r="I16" s="169">
        <f>sum($I17:$I28)</f>
        <v>0</v>
      </c>
      <c r="J16" s="74"/>
      <c r="K16" s="105"/>
      <c r="L16" s="106">
        <f>sum($L17:$L28)</f>
        <v>0</v>
      </c>
      <c r="M16" s="73"/>
      <c r="N16" s="73"/>
      <c r="O16" s="72">
        <f>sum($O17:$O28)</f>
        <v>0</v>
      </c>
      <c r="P16" s="77"/>
      <c r="Q16" s="77"/>
      <c r="R16" s="72">
        <f>sum($R17:$R28)</f>
        <v>0</v>
      </c>
      <c r="S16" s="170">
        <f>sum($S17:$S28)</f>
        <v>0</v>
      </c>
      <c r="T16" s="72"/>
      <c r="U16" s="72"/>
      <c r="V16" s="72"/>
      <c r="W16" s="72"/>
      <c r="X16" s="72"/>
      <c r="Y16" s="72"/>
      <c r="Z16" s="72"/>
      <c r="AA16" s="72"/>
    </row>
    <row r="17" ht="15.75" hidden="1" customHeight="1">
      <c r="A17" s="79"/>
      <c r="B17" s="84"/>
      <c r="C17" s="79"/>
      <c r="D17" s="80"/>
      <c r="E17" s="81"/>
      <c r="F17" s="89">
        <f t="array" ref="F17:F28">$D17:$D28*$E17:$E28</f>
        <v>0</v>
      </c>
      <c r="G17" s="171">
        <f>F17</f>
        <v>0</v>
      </c>
      <c r="H17" s="81"/>
      <c r="I17" s="143">
        <f t="array" ref="I17:I28">if($G17:$G28&gt;0,($G17:$G28*($H17:$H28-1)+$F17:$F28), $F17:$F28)</f>
        <v>0</v>
      </c>
      <c r="J17" s="84" t="s">
        <v>69</v>
      </c>
      <c r="K17" s="85"/>
      <c r="L17" s="109">
        <f t="array" ref="L17:L28">(if($J17:$J28="no",0,(($K17:$K28*'Template Instructions'!$F$20)*(1+'Template Instructions'!$F$16)^'Template Instructions'!$F$20*'Template Instructions'!$F$15)))</f>
        <v>0</v>
      </c>
      <c r="M17" s="81">
        <v>0.0</v>
      </c>
      <c r="N17" s="81">
        <v>0.0</v>
      </c>
      <c r="O17" s="91">
        <f t="array" ref="O17:O28">($M17:$M28*$D17:$D28)*(1+'Template Instructions'!$F$16)^($N17:$N28)</f>
        <v>0</v>
      </c>
      <c r="P17" s="88"/>
      <c r="Q17" s="88"/>
      <c r="R17" s="91">
        <f t="array" ref="R17:R28">$L17:$L28 +$O17:$O28+$Q17:$Q28-$P17:$P28</f>
        <v>0</v>
      </c>
      <c r="S17" s="172">
        <f t="array" ref="S17:S28">$I17:$I28+$R17:$R28</f>
        <v>0</v>
      </c>
      <c r="T17" s="91"/>
      <c r="U17" s="91"/>
      <c r="V17" s="91"/>
      <c r="W17" s="91"/>
      <c r="X17" s="91"/>
      <c r="Y17" s="91"/>
      <c r="Z17" s="91"/>
      <c r="AA17" s="91"/>
    </row>
    <row r="18" ht="15.75" customHeight="1">
      <c r="A18" s="112"/>
      <c r="B18" s="113"/>
      <c r="C18" s="144"/>
      <c r="D18" s="114"/>
      <c r="E18" s="115"/>
      <c r="F18" s="176">
        <v>0.0</v>
      </c>
      <c r="G18" s="177"/>
      <c r="H18" s="115"/>
      <c r="I18" s="145">
        <v>0.0</v>
      </c>
      <c r="J18" s="113"/>
      <c r="K18" s="85"/>
      <c r="L18" s="86">
        <v>0.0</v>
      </c>
      <c r="M18" s="147"/>
      <c r="N18" s="115"/>
      <c r="O18" s="148">
        <v>0.0</v>
      </c>
      <c r="P18" s="122"/>
      <c r="Q18" s="122"/>
      <c r="R18" s="148">
        <v>0.0</v>
      </c>
      <c r="S18" s="178">
        <v>0.0</v>
      </c>
      <c r="T18" s="148"/>
      <c r="U18" s="148"/>
      <c r="V18" s="148"/>
      <c r="W18" s="148"/>
      <c r="X18" s="148"/>
      <c r="Y18" s="148"/>
      <c r="Z18" s="148"/>
      <c r="AA18" s="148"/>
    </row>
    <row r="19" ht="15.75" customHeight="1">
      <c r="A19" s="79"/>
      <c r="B19" s="84"/>
      <c r="C19" s="78"/>
      <c r="D19" s="80"/>
      <c r="E19" s="81"/>
      <c r="F19" s="89">
        <v>0.0</v>
      </c>
      <c r="G19" s="171"/>
      <c r="H19" s="81"/>
      <c r="I19" s="141">
        <v>0.0</v>
      </c>
      <c r="J19" s="84"/>
      <c r="K19" s="85"/>
      <c r="L19" s="86">
        <v>0.0</v>
      </c>
      <c r="M19" s="84"/>
      <c r="N19" s="81"/>
      <c r="O19" s="89">
        <v>0.0</v>
      </c>
      <c r="P19" s="80"/>
      <c r="Q19" s="80"/>
      <c r="R19" s="89">
        <v>0.0</v>
      </c>
      <c r="S19" s="179">
        <v>0.0</v>
      </c>
      <c r="T19" s="89"/>
      <c r="U19" s="89"/>
      <c r="V19" s="89"/>
      <c r="W19" s="89"/>
      <c r="X19" s="89"/>
      <c r="Y19" s="89"/>
      <c r="Z19" s="89"/>
      <c r="AA19" s="89"/>
    </row>
    <row r="20" ht="15.75" customHeight="1">
      <c r="A20" s="79"/>
      <c r="B20" s="84"/>
      <c r="C20" s="78"/>
      <c r="D20" s="80"/>
      <c r="E20" s="81"/>
      <c r="F20" s="89">
        <v>0.0</v>
      </c>
      <c r="G20" s="171"/>
      <c r="H20" s="81"/>
      <c r="I20" s="141">
        <v>0.0</v>
      </c>
      <c r="J20" s="84"/>
      <c r="K20" s="85"/>
      <c r="L20" s="86">
        <v>0.0</v>
      </c>
      <c r="M20" s="84"/>
      <c r="N20" s="81"/>
      <c r="O20" s="89">
        <v>0.0</v>
      </c>
      <c r="P20" s="80"/>
      <c r="Q20" s="80"/>
      <c r="R20" s="89">
        <v>0.0</v>
      </c>
      <c r="S20" s="179">
        <v>0.0</v>
      </c>
      <c r="T20" s="89"/>
      <c r="U20" s="89"/>
      <c r="V20" s="89"/>
      <c r="W20" s="89"/>
      <c r="X20" s="89"/>
      <c r="Y20" s="89"/>
      <c r="Z20" s="89"/>
      <c r="AA20" s="89"/>
    </row>
    <row r="21" ht="15.75" customHeight="1">
      <c r="A21" s="79"/>
      <c r="B21" s="84"/>
      <c r="C21" s="78"/>
      <c r="D21" s="80"/>
      <c r="E21" s="81"/>
      <c r="F21" s="89">
        <v>0.0</v>
      </c>
      <c r="G21" s="171"/>
      <c r="H21" s="81"/>
      <c r="I21" s="141">
        <v>0.0</v>
      </c>
      <c r="J21" s="84"/>
      <c r="K21" s="85"/>
      <c r="L21" s="86">
        <v>0.0</v>
      </c>
      <c r="M21" s="84"/>
      <c r="N21" s="81"/>
      <c r="O21" s="89">
        <v>0.0</v>
      </c>
      <c r="P21" s="80"/>
      <c r="Q21" s="80"/>
      <c r="R21" s="89">
        <v>0.0</v>
      </c>
      <c r="S21" s="179">
        <v>0.0</v>
      </c>
      <c r="T21" s="89"/>
      <c r="U21" s="89"/>
      <c r="V21" s="89"/>
      <c r="W21" s="89"/>
      <c r="X21" s="89"/>
      <c r="Y21" s="89"/>
      <c r="Z21" s="89"/>
      <c r="AA21" s="89"/>
    </row>
    <row r="22" ht="15.75" customHeight="1">
      <c r="A22" s="79"/>
      <c r="B22" s="84"/>
      <c r="C22" s="78"/>
      <c r="D22" s="80"/>
      <c r="E22" s="81"/>
      <c r="F22" s="89">
        <v>0.0</v>
      </c>
      <c r="G22" s="171"/>
      <c r="H22" s="81"/>
      <c r="I22" s="141">
        <v>0.0</v>
      </c>
      <c r="J22" s="84"/>
      <c r="K22" s="85"/>
      <c r="L22" s="86">
        <v>0.0</v>
      </c>
      <c r="M22" s="84"/>
      <c r="N22" s="81"/>
      <c r="O22" s="89">
        <v>0.0</v>
      </c>
      <c r="P22" s="80"/>
      <c r="Q22" s="80"/>
      <c r="R22" s="89">
        <v>0.0</v>
      </c>
      <c r="S22" s="179">
        <v>0.0</v>
      </c>
      <c r="T22" s="89"/>
      <c r="U22" s="89"/>
      <c r="V22" s="89"/>
      <c r="W22" s="89"/>
      <c r="X22" s="89"/>
      <c r="Y22" s="89"/>
      <c r="Z22" s="89"/>
      <c r="AA22" s="89"/>
    </row>
    <row r="23" ht="15.75" customHeight="1">
      <c r="A23" s="79"/>
      <c r="B23" s="84"/>
      <c r="C23" s="78"/>
      <c r="D23" s="80"/>
      <c r="E23" s="81"/>
      <c r="F23" s="89">
        <v>0.0</v>
      </c>
      <c r="G23" s="171"/>
      <c r="H23" s="81"/>
      <c r="I23" s="141">
        <v>0.0</v>
      </c>
      <c r="J23" s="84"/>
      <c r="K23" s="85"/>
      <c r="L23" s="86">
        <v>0.0</v>
      </c>
      <c r="M23" s="84"/>
      <c r="N23" s="81"/>
      <c r="O23" s="89">
        <v>0.0</v>
      </c>
      <c r="P23" s="80"/>
      <c r="Q23" s="80"/>
      <c r="R23" s="89">
        <v>0.0</v>
      </c>
      <c r="S23" s="179">
        <v>0.0</v>
      </c>
      <c r="T23" s="89"/>
      <c r="U23" s="89"/>
      <c r="V23" s="89"/>
      <c r="W23" s="89"/>
      <c r="X23" s="89"/>
      <c r="Y23" s="89"/>
      <c r="Z23" s="89"/>
      <c r="AA23" s="89"/>
    </row>
    <row r="24" ht="15.75" customHeight="1">
      <c r="A24" s="79"/>
      <c r="B24" s="84"/>
      <c r="C24" s="78"/>
      <c r="D24" s="80"/>
      <c r="E24" s="81"/>
      <c r="F24" s="89">
        <v>0.0</v>
      </c>
      <c r="G24" s="171"/>
      <c r="H24" s="81"/>
      <c r="I24" s="141">
        <v>0.0</v>
      </c>
      <c r="J24" s="84"/>
      <c r="K24" s="85"/>
      <c r="L24" s="86">
        <v>0.0</v>
      </c>
      <c r="M24" s="84"/>
      <c r="N24" s="81"/>
      <c r="O24" s="89">
        <v>0.0</v>
      </c>
      <c r="P24" s="80"/>
      <c r="Q24" s="80"/>
      <c r="R24" s="89">
        <v>0.0</v>
      </c>
      <c r="S24" s="179">
        <v>0.0</v>
      </c>
      <c r="T24" s="89"/>
      <c r="U24" s="89"/>
      <c r="V24" s="89"/>
      <c r="W24" s="89"/>
      <c r="X24" s="89"/>
      <c r="Y24" s="89"/>
      <c r="Z24" s="89"/>
      <c r="AA24" s="89"/>
    </row>
    <row r="25" ht="15.75" customHeight="1">
      <c r="A25" s="79"/>
      <c r="B25" s="84"/>
      <c r="C25" s="78"/>
      <c r="D25" s="80"/>
      <c r="E25" s="81"/>
      <c r="F25" s="89">
        <v>0.0</v>
      </c>
      <c r="G25" s="171"/>
      <c r="H25" s="81"/>
      <c r="I25" s="141">
        <v>0.0</v>
      </c>
      <c r="J25" s="84"/>
      <c r="K25" s="85"/>
      <c r="L25" s="86">
        <v>0.0</v>
      </c>
      <c r="M25" s="84"/>
      <c r="N25" s="81"/>
      <c r="O25" s="89">
        <v>0.0</v>
      </c>
      <c r="P25" s="80"/>
      <c r="Q25" s="80"/>
      <c r="R25" s="89">
        <v>0.0</v>
      </c>
      <c r="S25" s="179">
        <v>0.0</v>
      </c>
      <c r="T25" s="89"/>
      <c r="U25" s="89"/>
      <c r="V25" s="89"/>
      <c r="W25" s="89"/>
      <c r="X25" s="89"/>
      <c r="Y25" s="89"/>
      <c r="Z25" s="89"/>
      <c r="AA25" s="89"/>
    </row>
    <row r="26" ht="15.75" customHeight="1">
      <c r="A26" s="79"/>
      <c r="B26" s="84"/>
      <c r="C26" s="78"/>
      <c r="D26" s="80"/>
      <c r="E26" s="81"/>
      <c r="F26" s="89">
        <v>0.0</v>
      </c>
      <c r="G26" s="171"/>
      <c r="H26" s="81"/>
      <c r="I26" s="141">
        <v>0.0</v>
      </c>
      <c r="J26" s="84"/>
      <c r="K26" s="85"/>
      <c r="L26" s="86">
        <v>0.0</v>
      </c>
      <c r="M26" s="84"/>
      <c r="N26" s="81"/>
      <c r="O26" s="89">
        <v>0.0</v>
      </c>
      <c r="P26" s="80"/>
      <c r="Q26" s="80"/>
      <c r="R26" s="89">
        <v>0.0</v>
      </c>
      <c r="S26" s="179">
        <v>0.0</v>
      </c>
      <c r="T26" s="89"/>
      <c r="U26" s="89"/>
      <c r="V26" s="89"/>
      <c r="W26" s="89"/>
      <c r="X26" s="89"/>
      <c r="Y26" s="89"/>
      <c r="Z26" s="89"/>
      <c r="AA26" s="89"/>
    </row>
    <row r="27" ht="15.75" customHeight="1">
      <c r="A27" s="79"/>
      <c r="B27" s="84"/>
      <c r="C27" s="78"/>
      <c r="D27" s="80"/>
      <c r="E27" s="81"/>
      <c r="F27" s="89">
        <v>0.0</v>
      </c>
      <c r="G27" s="171"/>
      <c r="H27" s="81"/>
      <c r="I27" s="141">
        <v>0.0</v>
      </c>
      <c r="J27" s="84"/>
      <c r="K27" s="85"/>
      <c r="L27" s="86">
        <v>0.0</v>
      </c>
      <c r="M27" s="84"/>
      <c r="N27" s="81"/>
      <c r="O27" s="89">
        <v>0.0</v>
      </c>
      <c r="P27" s="80"/>
      <c r="Q27" s="80"/>
      <c r="R27" s="89">
        <v>0.0</v>
      </c>
      <c r="S27" s="179">
        <v>0.0</v>
      </c>
      <c r="T27" s="89"/>
      <c r="U27" s="89"/>
      <c r="V27" s="89"/>
      <c r="W27" s="89"/>
      <c r="X27" s="89"/>
      <c r="Y27" s="89"/>
      <c r="Z27" s="89"/>
      <c r="AA27" s="89"/>
    </row>
    <row r="28" ht="15.75" hidden="1" customHeight="1">
      <c r="A28" s="79"/>
      <c r="B28" s="84"/>
      <c r="C28" s="78"/>
      <c r="D28" s="80"/>
      <c r="E28" s="81"/>
      <c r="F28" s="89">
        <v>0.0</v>
      </c>
      <c r="G28" s="171"/>
      <c r="H28" s="81"/>
      <c r="I28" s="141">
        <v>0.0</v>
      </c>
      <c r="J28" s="84"/>
      <c r="K28" s="94"/>
      <c r="L28" s="95">
        <v>0.0</v>
      </c>
      <c r="M28" s="84"/>
      <c r="N28" s="81"/>
      <c r="O28" s="89">
        <v>0.0</v>
      </c>
      <c r="P28" s="80"/>
      <c r="Q28" s="80"/>
      <c r="R28" s="89">
        <v>0.0</v>
      </c>
      <c r="S28" s="179">
        <v>0.0</v>
      </c>
      <c r="T28" s="89"/>
      <c r="U28" s="89"/>
      <c r="V28" s="89"/>
      <c r="W28" s="89"/>
      <c r="X28" s="89"/>
      <c r="Y28" s="89"/>
      <c r="Z28" s="89"/>
      <c r="AA28" s="89"/>
    </row>
    <row r="29" ht="15.75" customHeight="1">
      <c r="A29" s="126" t="s">
        <v>74</v>
      </c>
      <c r="B29" s="174"/>
      <c r="C29" s="175"/>
      <c r="D29" s="72">
        <f>sum($D30:$D41)</f>
        <v>0</v>
      </c>
      <c r="E29" s="73"/>
      <c r="F29" s="72">
        <f>sum($F30:$F41)</f>
        <v>0</v>
      </c>
      <c r="G29" s="168"/>
      <c r="H29" s="73"/>
      <c r="I29" s="169">
        <f>sum($I30:$I41)</f>
        <v>0</v>
      </c>
      <c r="J29" s="74"/>
      <c r="K29" s="105"/>
      <c r="L29" s="106">
        <f>sum($L30:$L41)</f>
        <v>0</v>
      </c>
      <c r="M29" s="73"/>
      <c r="N29" s="73"/>
      <c r="O29" s="72">
        <f>sum($O30:$O41)</f>
        <v>0</v>
      </c>
      <c r="P29" s="77"/>
      <c r="Q29" s="77"/>
      <c r="R29" s="72">
        <f>sum($R30:$R41)</f>
        <v>0</v>
      </c>
      <c r="S29" s="170">
        <f>sum($S30:$S41)</f>
        <v>0</v>
      </c>
      <c r="T29" s="72"/>
      <c r="U29" s="72"/>
      <c r="V29" s="72"/>
      <c r="W29" s="72"/>
      <c r="X29" s="72"/>
      <c r="Y29" s="72"/>
      <c r="Z29" s="72"/>
      <c r="AA29" s="72"/>
    </row>
    <row r="30" ht="15.75" hidden="1" customHeight="1">
      <c r="A30" s="79"/>
      <c r="B30" s="84"/>
      <c r="C30" s="79"/>
      <c r="D30" s="80"/>
      <c r="E30" s="81"/>
      <c r="F30" s="89">
        <f t="array" ref="F30:F41">$D30:$D41*$E30:$E41</f>
        <v>0</v>
      </c>
      <c r="G30" s="171">
        <f>F30</f>
        <v>0</v>
      </c>
      <c r="H30" s="81"/>
      <c r="I30" s="143">
        <f t="array" ref="I30:I41">if($G30:$G41&gt;0,($G30:$G41*($H30:$H41-1)+$F30:$F41), $F30:$F41)</f>
        <v>0</v>
      </c>
      <c r="J30" s="84" t="s">
        <v>69</v>
      </c>
      <c r="K30" s="85"/>
      <c r="L30" s="109">
        <f t="array" ref="L30:L41">(if($J30:$J41="no",0,(($K30:$K41*'Template Instructions'!$F$20)*(1+'Template Instructions'!$F$16)^'Template Instructions'!$F$20*'Template Instructions'!$F$15)))</f>
        <v>0</v>
      </c>
      <c r="M30" s="81">
        <v>0.0</v>
      </c>
      <c r="N30" s="81">
        <v>0.0</v>
      </c>
      <c r="O30" s="91">
        <f t="array" ref="O30:O41">($M30:$M41*$D30:$D41)*(1+'Template Instructions'!$F$16)^($N30:$N41)</f>
        <v>0</v>
      </c>
      <c r="P30" s="88"/>
      <c r="Q30" s="88"/>
      <c r="R30" s="91">
        <f t="array" ref="R30:R41">$L30:$L41 +$O30:$O41+$Q30:$Q41-$P30:$P41</f>
        <v>0</v>
      </c>
      <c r="S30" s="172">
        <f t="array" ref="S30:S41">$I30:$I41+$R30:$R41</f>
        <v>0</v>
      </c>
      <c r="T30" s="91"/>
      <c r="U30" s="91"/>
      <c r="V30" s="91"/>
      <c r="W30" s="91"/>
      <c r="X30" s="91"/>
      <c r="Y30" s="91"/>
      <c r="Z30" s="91"/>
      <c r="AA30" s="91"/>
    </row>
    <row r="31" ht="15.75" customHeight="1">
      <c r="A31" s="112"/>
      <c r="B31" s="113"/>
      <c r="C31" s="180"/>
      <c r="D31" s="114"/>
      <c r="E31" s="115"/>
      <c r="F31" s="176">
        <v>0.0</v>
      </c>
      <c r="G31" s="177"/>
      <c r="H31" s="115"/>
      <c r="I31" s="156">
        <v>0.0</v>
      </c>
      <c r="J31" s="113"/>
      <c r="K31" s="92"/>
      <c r="L31" s="86">
        <v>0.0</v>
      </c>
      <c r="M31" s="147"/>
      <c r="N31" s="115"/>
      <c r="O31" s="148">
        <v>0.0</v>
      </c>
      <c r="P31" s="122"/>
      <c r="Q31" s="122"/>
      <c r="R31" s="148">
        <v>0.0</v>
      </c>
      <c r="S31" s="178">
        <v>0.0</v>
      </c>
      <c r="T31" s="148"/>
      <c r="U31" s="148"/>
      <c r="V31" s="148"/>
      <c r="W31" s="148"/>
      <c r="X31" s="148"/>
      <c r="Y31" s="148"/>
      <c r="Z31" s="148"/>
      <c r="AA31" s="148"/>
    </row>
    <row r="32" ht="15.75" customHeight="1">
      <c r="A32" s="79"/>
      <c r="B32" s="84"/>
      <c r="C32" s="79"/>
      <c r="D32" s="80"/>
      <c r="E32" s="81"/>
      <c r="F32" s="89">
        <v>0.0</v>
      </c>
      <c r="G32" s="171"/>
      <c r="H32" s="81"/>
      <c r="I32" s="141">
        <v>0.0</v>
      </c>
      <c r="J32" s="84"/>
      <c r="K32" s="85"/>
      <c r="L32" s="86">
        <v>0.0</v>
      </c>
      <c r="M32" s="84"/>
      <c r="N32" s="81"/>
      <c r="O32" s="89">
        <v>0.0</v>
      </c>
      <c r="P32" s="80"/>
      <c r="Q32" s="80"/>
      <c r="R32" s="89">
        <v>0.0</v>
      </c>
      <c r="S32" s="179">
        <v>0.0</v>
      </c>
      <c r="T32" s="89"/>
      <c r="U32" s="89"/>
      <c r="V32" s="89"/>
      <c r="W32" s="89"/>
      <c r="X32" s="89"/>
      <c r="Y32" s="89"/>
      <c r="Z32" s="89"/>
      <c r="AA32" s="89"/>
    </row>
    <row r="33" ht="15.75" customHeight="1">
      <c r="A33" s="79"/>
      <c r="B33" s="84"/>
      <c r="C33" s="79"/>
      <c r="D33" s="80"/>
      <c r="E33" s="81"/>
      <c r="F33" s="89">
        <v>0.0</v>
      </c>
      <c r="G33" s="171"/>
      <c r="H33" s="81"/>
      <c r="I33" s="141">
        <v>0.0</v>
      </c>
      <c r="J33" s="84"/>
      <c r="K33" s="85"/>
      <c r="L33" s="86">
        <v>0.0</v>
      </c>
      <c r="M33" s="84"/>
      <c r="N33" s="81"/>
      <c r="O33" s="89">
        <v>0.0</v>
      </c>
      <c r="P33" s="80"/>
      <c r="Q33" s="80"/>
      <c r="R33" s="89">
        <v>0.0</v>
      </c>
      <c r="S33" s="179">
        <v>0.0</v>
      </c>
      <c r="T33" s="89"/>
      <c r="U33" s="89"/>
      <c r="V33" s="89"/>
      <c r="W33" s="89"/>
      <c r="X33" s="89"/>
      <c r="Y33" s="89"/>
      <c r="Z33" s="89"/>
      <c r="AA33" s="89"/>
    </row>
    <row r="34" ht="15.75" customHeight="1">
      <c r="A34" s="79"/>
      <c r="B34" s="84"/>
      <c r="C34" s="79"/>
      <c r="D34" s="80"/>
      <c r="E34" s="81"/>
      <c r="F34" s="89">
        <v>0.0</v>
      </c>
      <c r="G34" s="171"/>
      <c r="H34" s="81"/>
      <c r="I34" s="141">
        <v>0.0</v>
      </c>
      <c r="J34" s="84"/>
      <c r="K34" s="85"/>
      <c r="L34" s="86">
        <v>0.0</v>
      </c>
      <c r="M34" s="84"/>
      <c r="N34" s="81"/>
      <c r="O34" s="89">
        <v>0.0</v>
      </c>
      <c r="P34" s="80"/>
      <c r="Q34" s="80"/>
      <c r="R34" s="89">
        <v>0.0</v>
      </c>
      <c r="S34" s="179">
        <v>0.0</v>
      </c>
      <c r="T34" s="89"/>
      <c r="U34" s="89"/>
      <c r="V34" s="89"/>
      <c r="W34" s="89"/>
      <c r="X34" s="89"/>
      <c r="Y34" s="89"/>
      <c r="Z34" s="89"/>
      <c r="AA34" s="89"/>
    </row>
    <row r="35" ht="15.75" customHeight="1">
      <c r="A35" s="79"/>
      <c r="B35" s="84"/>
      <c r="C35" s="79"/>
      <c r="D35" s="80"/>
      <c r="E35" s="81"/>
      <c r="F35" s="89">
        <v>0.0</v>
      </c>
      <c r="G35" s="171"/>
      <c r="H35" s="81"/>
      <c r="I35" s="141">
        <v>0.0</v>
      </c>
      <c r="J35" s="84"/>
      <c r="K35" s="85"/>
      <c r="L35" s="86">
        <v>0.0</v>
      </c>
      <c r="M35" s="84"/>
      <c r="N35" s="81"/>
      <c r="O35" s="89">
        <v>0.0</v>
      </c>
      <c r="P35" s="80"/>
      <c r="Q35" s="80"/>
      <c r="R35" s="89">
        <v>0.0</v>
      </c>
      <c r="S35" s="179">
        <v>0.0</v>
      </c>
      <c r="T35" s="89"/>
      <c r="U35" s="89"/>
      <c r="V35" s="89"/>
      <c r="W35" s="89"/>
      <c r="X35" s="89"/>
      <c r="Y35" s="89"/>
      <c r="Z35" s="89"/>
      <c r="AA35" s="89"/>
    </row>
    <row r="36" ht="15.75" customHeight="1">
      <c r="A36" s="79"/>
      <c r="B36" s="84"/>
      <c r="C36" s="79"/>
      <c r="D36" s="80"/>
      <c r="E36" s="81"/>
      <c r="F36" s="89">
        <v>0.0</v>
      </c>
      <c r="G36" s="171"/>
      <c r="H36" s="81"/>
      <c r="I36" s="141">
        <v>0.0</v>
      </c>
      <c r="J36" s="84"/>
      <c r="K36" s="85"/>
      <c r="L36" s="86">
        <v>0.0</v>
      </c>
      <c r="M36" s="84"/>
      <c r="N36" s="81"/>
      <c r="O36" s="89">
        <v>0.0</v>
      </c>
      <c r="P36" s="80"/>
      <c r="Q36" s="80"/>
      <c r="R36" s="89">
        <v>0.0</v>
      </c>
      <c r="S36" s="179">
        <v>0.0</v>
      </c>
      <c r="T36" s="89"/>
      <c r="U36" s="89"/>
      <c r="V36" s="89"/>
      <c r="W36" s="89"/>
      <c r="X36" s="89"/>
      <c r="Y36" s="89"/>
      <c r="Z36" s="89"/>
      <c r="AA36" s="89"/>
    </row>
    <row r="37" ht="15.75" customHeight="1">
      <c r="A37" s="79"/>
      <c r="B37" s="84"/>
      <c r="C37" s="84"/>
      <c r="D37" s="80"/>
      <c r="E37" s="81"/>
      <c r="F37" s="89">
        <v>0.0</v>
      </c>
      <c r="G37" s="171"/>
      <c r="H37" s="81"/>
      <c r="I37" s="141">
        <v>0.0</v>
      </c>
      <c r="J37" s="84"/>
      <c r="K37" s="85"/>
      <c r="L37" s="86">
        <v>0.0</v>
      </c>
      <c r="M37" s="84"/>
      <c r="N37" s="81"/>
      <c r="O37" s="89">
        <v>0.0</v>
      </c>
      <c r="P37" s="80"/>
      <c r="Q37" s="80"/>
      <c r="R37" s="89">
        <v>0.0</v>
      </c>
      <c r="S37" s="179">
        <v>0.0</v>
      </c>
      <c r="T37" s="89"/>
      <c r="U37" s="89"/>
      <c r="V37" s="89"/>
      <c r="W37" s="89"/>
      <c r="X37" s="89"/>
      <c r="Y37" s="89"/>
      <c r="Z37" s="89"/>
      <c r="AA37" s="89"/>
    </row>
    <row r="38" ht="15.75" customHeight="1">
      <c r="A38" s="79"/>
      <c r="B38" s="84"/>
      <c r="C38" s="84"/>
      <c r="D38" s="80"/>
      <c r="E38" s="81"/>
      <c r="F38" s="89">
        <v>0.0</v>
      </c>
      <c r="G38" s="171"/>
      <c r="H38" s="81"/>
      <c r="I38" s="141">
        <v>0.0</v>
      </c>
      <c r="J38" s="84"/>
      <c r="K38" s="85"/>
      <c r="L38" s="86">
        <v>0.0</v>
      </c>
      <c r="M38" s="84"/>
      <c r="N38" s="81"/>
      <c r="O38" s="89">
        <v>0.0</v>
      </c>
      <c r="P38" s="80"/>
      <c r="Q38" s="80"/>
      <c r="R38" s="89">
        <v>0.0</v>
      </c>
      <c r="S38" s="179">
        <v>0.0</v>
      </c>
      <c r="T38" s="89"/>
      <c r="U38" s="89"/>
      <c r="V38" s="89"/>
      <c r="W38" s="89"/>
      <c r="X38" s="89"/>
      <c r="Y38" s="89"/>
      <c r="Z38" s="89"/>
      <c r="AA38" s="89"/>
    </row>
    <row r="39" ht="15.75" customHeight="1">
      <c r="A39" s="79"/>
      <c r="B39" s="84"/>
      <c r="C39" s="84"/>
      <c r="D39" s="80"/>
      <c r="E39" s="81"/>
      <c r="F39" s="89">
        <v>0.0</v>
      </c>
      <c r="G39" s="171"/>
      <c r="H39" s="81"/>
      <c r="I39" s="141">
        <v>0.0</v>
      </c>
      <c r="J39" s="84"/>
      <c r="K39" s="85"/>
      <c r="L39" s="86">
        <v>0.0</v>
      </c>
      <c r="M39" s="84"/>
      <c r="N39" s="81"/>
      <c r="O39" s="89">
        <v>0.0</v>
      </c>
      <c r="P39" s="80"/>
      <c r="Q39" s="80"/>
      <c r="R39" s="89">
        <v>0.0</v>
      </c>
      <c r="S39" s="179">
        <v>0.0</v>
      </c>
      <c r="T39" s="89"/>
      <c r="U39" s="89"/>
      <c r="V39" s="89"/>
      <c r="W39" s="89"/>
      <c r="X39" s="89"/>
      <c r="Y39" s="89"/>
      <c r="Z39" s="89"/>
      <c r="AA39" s="89"/>
    </row>
    <row r="40" ht="15.75" customHeight="1">
      <c r="A40" s="79"/>
      <c r="B40" s="84"/>
      <c r="C40" s="84"/>
      <c r="D40" s="80"/>
      <c r="E40" s="81"/>
      <c r="F40" s="89">
        <v>0.0</v>
      </c>
      <c r="G40" s="171"/>
      <c r="H40" s="81"/>
      <c r="I40" s="141">
        <v>0.0</v>
      </c>
      <c r="J40" s="84"/>
      <c r="K40" s="85"/>
      <c r="L40" s="86">
        <v>0.0</v>
      </c>
      <c r="M40" s="84"/>
      <c r="N40" s="81"/>
      <c r="O40" s="89">
        <v>0.0</v>
      </c>
      <c r="P40" s="80"/>
      <c r="Q40" s="80"/>
      <c r="R40" s="89">
        <v>0.0</v>
      </c>
      <c r="S40" s="179">
        <v>0.0</v>
      </c>
      <c r="T40" s="89"/>
      <c r="U40" s="89"/>
      <c r="V40" s="89"/>
      <c r="W40" s="89"/>
      <c r="X40" s="89"/>
      <c r="Y40" s="89"/>
      <c r="Z40" s="89"/>
      <c r="AA40" s="89"/>
    </row>
    <row r="41" ht="15.75" hidden="1" customHeight="1">
      <c r="A41" s="79"/>
      <c r="B41" s="84"/>
      <c r="C41" s="84"/>
      <c r="D41" s="80"/>
      <c r="E41" s="81"/>
      <c r="F41" s="89">
        <v>0.0</v>
      </c>
      <c r="G41" s="171"/>
      <c r="H41" s="81"/>
      <c r="I41" s="141">
        <v>0.0</v>
      </c>
      <c r="J41" s="84"/>
      <c r="K41" s="94"/>
      <c r="L41" s="95">
        <v>0.0</v>
      </c>
      <c r="M41" s="84"/>
      <c r="N41" s="81"/>
      <c r="O41" s="89">
        <v>0.0</v>
      </c>
      <c r="P41" s="80"/>
      <c r="Q41" s="80"/>
      <c r="R41" s="89">
        <v>0.0</v>
      </c>
      <c r="S41" s="179">
        <v>0.0</v>
      </c>
      <c r="T41" s="89"/>
      <c r="U41" s="89"/>
      <c r="V41" s="89"/>
      <c r="W41" s="89"/>
      <c r="X41" s="89"/>
      <c r="Y41" s="89"/>
      <c r="Z41" s="89"/>
      <c r="AA41" s="89"/>
    </row>
    <row r="42" ht="15.75" customHeight="1">
      <c r="A42" s="126" t="s">
        <v>108</v>
      </c>
      <c r="B42" s="70"/>
      <c r="C42" s="175"/>
      <c r="D42" s="72">
        <f>sum($D43:$D54)</f>
        <v>0</v>
      </c>
      <c r="E42" s="73"/>
      <c r="F42" s="72">
        <f>sum($F43:$F54)</f>
        <v>0</v>
      </c>
      <c r="G42" s="168"/>
      <c r="H42" s="73"/>
      <c r="I42" s="169">
        <f>sum($I43:$I54)</f>
        <v>0</v>
      </c>
      <c r="J42" s="74"/>
      <c r="K42" s="105"/>
      <c r="L42" s="106">
        <f>sum($L43:$L54)</f>
        <v>0</v>
      </c>
      <c r="M42" s="73"/>
      <c r="N42" s="73"/>
      <c r="O42" s="72">
        <f>sum($O43:$O54)</f>
        <v>0</v>
      </c>
      <c r="P42" s="77"/>
      <c r="Q42" s="77"/>
      <c r="R42" s="72">
        <f>sum(R$43:R$54)</f>
        <v>0</v>
      </c>
      <c r="S42" s="170">
        <f>sum($S43:$S54)</f>
        <v>0</v>
      </c>
      <c r="T42" s="72"/>
      <c r="U42" s="72"/>
      <c r="V42" s="72"/>
      <c r="W42" s="72"/>
      <c r="X42" s="72"/>
      <c r="Y42" s="72"/>
      <c r="Z42" s="72"/>
      <c r="AA42" s="72"/>
    </row>
    <row r="43" ht="15.75" hidden="1" customHeight="1">
      <c r="A43" s="79"/>
      <c r="B43" s="84"/>
      <c r="C43" s="79"/>
      <c r="D43" s="80"/>
      <c r="E43" s="81"/>
      <c r="F43" s="89">
        <f t="array" ref="F43:F54">$D$43:$D$54*$E$43:$E$54</f>
        <v>0</v>
      </c>
      <c r="G43" s="171">
        <v>0.0</v>
      </c>
      <c r="H43" s="81"/>
      <c r="I43" s="143">
        <f t="array" ref="I43:I54">if($G$43:$G$54&gt;0,($G$43:$G$54*($H$43:$H$54-1)+$F$43:$F$54), $F$43:$F$54)</f>
        <v>0</v>
      </c>
      <c r="J43" s="84" t="s">
        <v>58</v>
      </c>
      <c r="K43" s="85"/>
      <c r="L43" s="109">
        <f t="array" ref="L43:L54">(if($J43:$J54="no",0,(($K43:$K54*'Template Instructions'!$F$20)*(1+'Template Instructions'!$F$16)^'Template Instructions'!$F$20*'Template Instructions'!$F$15)))</f>
        <v>0</v>
      </c>
      <c r="M43" s="81"/>
      <c r="N43" s="81"/>
      <c r="O43" s="91">
        <f t="array" ref="O43:O54">($M$43:$M$54*$D$43:$D$54)*(1+'Template Instructions'!$F$16)^(N43:N54)</f>
        <v>0</v>
      </c>
      <c r="P43" s="88"/>
      <c r="Q43" s="88"/>
      <c r="R43" s="91">
        <f t="array" ref="R43:R54">$L$43:$L$54 +$O$43:$O$54+$Q$43:$Q$54-$P$43:$P$54</f>
        <v>0</v>
      </c>
      <c r="S43" s="172">
        <f t="array" ref="S43:S54">I43:I54+R43:R54</f>
        <v>0</v>
      </c>
      <c r="T43" s="91"/>
      <c r="U43" s="91"/>
      <c r="V43" s="91"/>
      <c r="W43" s="91"/>
      <c r="X43" s="91"/>
      <c r="Y43" s="91"/>
      <c r="Z43" s="91"/>
      <c r="AA43" s="91"/>
    </row>
    <row r="44" ht="15.75" customHeight="1">
      <c r="A44" s="112"/>
      <c r="B44" s="113"/>
      <c r="C44" s="112"/>
      <c r="D44" s="114"/>
      <c r="E44" s="115"/>
      <c r="F44" s="176">
        <v>0.0</v>
      </c>
      <c r="G44" s="177"/>
      <c r="H44" s="115"/>
      <c r="I44" s="156">
        <v>0.0</v>
      </c>
      <c r="J44" s="113"/>
      <c r="K44" s="85"/>
      <c r="L44" s="86">
        <v>0.0</v>
      </c>
      <c r="M44" s="147"/>
      <c r="N44" s="115"/>
      <c r="O44" s="148">
        <v>0.0</v>
      </c>
      <c r="P44" s="122"/>
      <c r="Q44" s="122"/>
      <c r="R44" s="148">
        <v>0.0</v>
      </c>
      <c r="S44" s="178">
        <v>0.0</v>
      </c>
      <c r="T44" s="148"/>
      <c r="U44" s="148"/>
      <c r="V44" s="148"/>
      <c r="W44" s="148"/>
      <c r="X44" s="148"/>
      <c r="Y44" s="148"/>
      <c r="Z44" s="148"/>
      <c r="AA44" s="148"/>
    </row>
    <row r="45" ht="15.75" customHeight="1">
      <c r="A45" s="79"/>
      <c r="B45" s="84"/>
      <c r="C45" s="79"/>
      <c r="D45" s="80"/>
      <c r="E45" s="81"/>
      <c r="F45" s="89">
        <v>0.0</v>
      </c>
      <c r="G45" s="171"/>
      <c r="H45" s="81"/>
      <c r="I45" s="141">
        <v>0.0</v>
      </c>
      <c r="J45" s="84"/>
      <c r="K45" s="85"/>
      <c r="L45" s="86">
        <v>0.0</v>
      </c>
      <c r="M45" s="84"/>
      <c r="N45" s="81"/>
      <c r="O45" s="89">
        <v>0.0</v>
      </c>
      <c r="P45" s="80"/>
      <c r="Q45" s="80"/>
      <c r="R45" s="89">
        <v>0.0</v>
      </c>
      <c r="S45" s="179">
        <v>0.0</v>
      </c>
      <c r="T45" s="89"/>
      <c r="U45" s="89"/>
      <c r="V45" s="89"/>
      <c r="W45" s="89"/>
      <c r="X45" s="89"/>
      <c r="Y45" s="89"/>
      <c r="Z45" s="89"/>
      <c r="AA45" s="89"/>
    </row>
    <row r="46" ht="15.75" customHeight="1">
      <c r="A46" s="79"/>
      <c r="B46" s="84"/>
      <c r="C46" s="79"/>
      <c r="D46" s="80"/>
      <c r="E46" s="81"/>
      <c r="F46" s="89">
        <v>0.0</v>
      </c>
      <c r="G46" s="171"/>
      <c r="H46" s="81"/>
      <c r="I46" s="141">
        <v>0.0</v>
      </c>
      <c r="J46" s="84"/>
      <c r="K46" s="85"/>
      <c r="L46" s="86">
        <v>0.0</v>
      </c>
      <c r="M46" s="84"/>
      <c r="N46" s="81"/>
      <c r="O46" s="89">
        <v>0.0</v>
      </c>
      <c r="P46" s="80"/>
      <c r="Q46" s="80"/>
      <c r="R46" s="89">
        <v>0.0</v>
      </c>
      <c r="S46" s="179">
        <v>0.0</v>
      </c>
      <c r="T46" s="89"/>
      <c r="U46" s="89"/>
      <c r="V46" s="89"/>
      <c r="W46" s="89"/>
      <c r="X46" s="89"/>
      <c r="Y46" s="89"/>
      <c r="Z46" s="89"/>
      <c r="AA46" s="89"/>
    </row>
    <row r="47" ht="15.75" customHeight="1">
      <c r="A47" s="79"/>
      <c r="B47" s="84"/>
      <c r="C47" s="79"/>
      <c r="D47" s="80"/>
      <c r="E47" s="81"/>
      <c r="F47" s="89">
        <v>0.0</v>
      </c>
      <c r="G47" s="171"/>
      <c r="H47" s="81"/>
      <c r="I47" s="141">
        <v>0.0</v>
      </c>
      <c r="J47" s="84"/>
      <c r="K47" s="85"/>
      <c r="L47" s="86">
        <v>0.0</v>
      </c>
      <c r="M47" s="84"/>
      <c r="N47" s="81"/>
      <c r="O47" s="89">
        <v>0.0</v>
      </c>
      <c r="P47" s="80"/>
      <c r="Q47" s="80"/>
      <c r="R47" s="89">
        <v>0.0</v>
      </c>
      <c r="S47" s="179">
        <v>0.0</v>
      </c>
      <c r="T47" s="89"/>
      <c r="U47" s="89"/>
      <c r="V47" s="89"/>
      <c r="W47" s="89"/>
      <c r="X47" s="89"/>
      <c r="Y47" s="89"/>
      <c r="Z47" s="89"/>
      <c r="AA47" s="89"/>
    </row>
    <row r="48" ht="15.75" customHeight="1">
      <c r="A48" s="79"/>
      <c r="B48" s="84"/>
      <c r="C48" s="79"/>
      <c r="D48" s="80"/>
      <c r="E48" s="81"/>
      <c r="F48" s="89">
        <v>0.0</v>
      </c>
      <c r="G48" s="171"/>
      <c r="H48" s="81"/>
      <c r="I48" s="141">
        <v>0.0</v>
      </c>
      <c r="J48" s="84"/>
      <c r="K48" s="85"/>
      <c r="L48" s="86">
        <v>0.0</v>
      </c>
      <c r="M48" s="84"/>
      <c r="N48" s="81"/>
      <c r="O48" s="89">
        <v>0.0</v>
      </c>
      <c r="P48" s="80"/>
      <c r="Q48" s="80"/>
      <c r="R48" s="89">
        <v>0.0</v>
      </c>
      <c r="S48" s="179">
        <v>0.0</v>
      </c>
      <c r="T48" s="89"/>
      <c r="U48" s="89"/>
      <c r="V48" s="89"/>
      <c r="W48" s="89"/>
      <c r="X48" s="89"/>
      <c r="Y48" s="89"/>
      <c r="Z48" s="89"/>
      <c r="AA48" s="89"/>
    </row>
    <row r="49" ht="15.75" customHeight="1">
      <c r="A49" s="79"/>
      <c r="B49" s="84"/>
      <c r="C49" s="79"/>
      <c r="D49" s="80"/>
      <c r="E49" s="81"/>
      <c r="F49" s="89">
        <v>0.0</v>
      </c>
      <c r="G49" s="171"/>
      <c r="H49" s="81"/>
      <c r="I49" s="141">
        <v>0.0</v>
      </c>
      <c r="J49" s="84"/>
      <c r="K49" s="85"/>
      <c r="L49" s="86">
        <v>0.0</v>
      </c>
      <c r="M49" s="84"/>
      <c r="N49" s="81"/>
      <c r="O49" s="89">
        <v>0.0</v>
      </c>
      <c r="P49" s="80"/>
      <c r="Q49" s="80"/>
      <c r="R49" s="89">
        <v>0.0</v>
      </c>
      <c r="S49" s="179">
        <v>0.0</v>
      </c>
      <c r="T49" s="89"/>
      <c r="U49" s="89"/>
      <c r="V49" s="89"/>
      <c r="W49" s="89"/>
      <c r="X49" s="89"/>
      <c r="Y49" s="89"/>
      <c r="Z49" s="89"/>
      <c r="AA49" s="89"/>
    </row>
    <row r="50" ht="15.75" customHeight="1">
      <c r="A50" s="79"/>
      <c r="B50" s="84"/>
      <c r="C50" s="79"/>
      <c r="D50" s="80"/>
      <c r="E50" s="81"/>
      <c r="F50" s="89">
        <v>0.0</v>
      </c>
      <c r="G50" s="171"/>
      <c r="H50" s="81"/>
      <c r="I50" s="141">
        <v>0.0</v>
      </c>
      <c r="J50" s="84"/>
      <c r="K50" s="85"/>
      <c r="L50" s="86">
        <v>0.0</v>
      </c>
      <c r="M50" s="84"/>
      <c r="N50" s="81"/>
      <c r="O50" s="89">
        <v>0.0</v>
      </c>
      <c r="P50" s="80"/>
      <c r="Q50" s="80"/>
      <c r="R50" s="89">
        <v>0.0</v>
      </c>
      <c r="S50" s="179">
        <v>0.0</v>
      </c>
      <c r="T50" s="89"/>
      <c r="U50" s="89"/>
      <c r="V50" s="89"/>
      <c r="W50" s="89"/>
      <c r="X50" s="89"/>
      <c r="Y50" s="89"/>
      <c r="Z50" s="89"/>
      <c r="AA50" s="89"/>
    </row>
    <row r="51" ht="15.75" customHeight="1">
      <c r="A51" s="79"/>
      <c r="B51" s="84"/>
      <c r="C51" s="79"/>
      <c r="D51" s="80"/>
      <c r="E51" s="81"/>
      <c r="F51" s="89">
        <v>0.0</v>
      </c>
      <c r="G51" s="171"/>
      <c r="H51" s="81"/>
      <c r="I51" s="141">
        <v>0.0</v>
      </c>
      <c r="J51" s="84"/>
      <c r="K51" s="85"/>
      <c r="L51" s="86">
        <v>0.0</v>
      </c>
      <c r="M51" s="84"/>
      <c r="N51" s="81"/>
      <c r="O51" s="89">
        <v>0.0</v>
      </c>
      <c r="P51" s="80"/>
      <c r="Q51" s="80"/>
      <c r="R51" s="89">
        <v>0.0</v>
      </c>
      <c r="S51" s="179">
        <v>0.0</v>
      </c>
      <c r="T51" s="89"/>
      <c r="U51" s="89"/>
      <c r="V51" s="89"/>
      <c r="W51" s="89"/>
      <c r="X51" s="89"/>
      <c r="Y51" s="89"/>
      <c r="Z51" s="89"/>
      <c r="AA51" s="89"/>
    </row>
    <row r="52" ht="15.75" customHeight="1">
      <c r="A52" s="79"/>
      <c r="B52" s="84"/>
      <c r="C52" s="79"/>
      <c r="D52" s="80"/>
      <c r="E52" s="81"/>
      <c r="F52" s="89">
        <v>0.0</v>
      </c>
      <c r="G52" s="171"/>
      <c r="H52" s="81"/>
      <c r="I52" s="141">
        <v>0.0</v>
      </c>
      <c r="J52" s="84"/>
      <c r="K52" s="85"/>
      <c r="L52" s="86">
        <v>0.0</v>
      </c>
      <c r="M52" s="84"/>
      <c r="N52" s="81"/>
      <c r="O52" s="89">
        <v>0.0</v>
      </c>
      <c r="P52" s="80"/>
      <c r="Q52" s="80"/>
      <c r="R52" s="89">
        <v>0.0</v>
      </c>
      <c r="S52" s="179">
        <v>0.0</v>
      </c>
      <c r="T52" s="89"/>
      <c r="U52" s="89"/>
      <c r="V52" s="89"/>
      <c r="W52" s="89"/>
      <c r="X52" s="89"/>
      <c r="Y52" s="89"/>
      <c r="Z52" s="89"/>
      <c r="AA52" s="89"/>
    </row>
    <row r="53" ht="15.75" customHeight="1">
      <c r="A53" s="79"/>
      <c r="B53" s="84"/>
      <c r="C53" s="79"/>
      <c r="D53" s="80"/>
      <c r="E53" s="81"/>
      <c r="F53" s="89">
        <v>0.0</v>
      </c>
      <c r="G53" s="171"/>
      <c r="H53" s="81"/>
      <c r="I53" s="141">
        <v>0.0</v>
      </c>
      <c r="J53" s="84"/>
      <c r="K53" s="85"/>
      <c r="L53" s="86">
        <v>0.0</v>
      </c>
      <c r="M53" s="84"/>
      <c r="N53" s="81"/>
      <c r="O53" s="89">
        <v>0.0</v>
      </c>
      <c r="P53" s="80"/>
      <c r="Q53" s="80"/>
      <c r="R53" s="89">
        <v>0.0</v>
      </c>
      <c r="S53" s="179">
        <v>0.0</v>
      </c>
      <c r="T53" s="89"/>
      <c r="U53" s="89"/>
      <c r="V53" s="89"/>
      <c r="W53" s="89"/>
      <c r="X53" s="89"/>
      <c r="Y53" s="89"/>
      <c r="Z53" s="89"/>
      <c r="AA53" s="89"/>
    </row>
    <row r="54" ht="15.75" hidden="1" customHeight="1">
      <c r="A54" s="79"/>
      <c r="B54" s="84"/>
      <c r="C54" s="79"/>
      <c r="D54" s="80"/>
      <c r="E54" s="81"/>
      <c r="F54" s="89">
        <v>0.0</v>
      </c>
      <c r="G54" s="171"/>
      <c r="H54" s="81"/>
      <c r="I54" s="141">
        <v>0.0</v>
      </c>
      <c r="J54" s="84"/>
      <c r="K54" s="94"/>
      <c r="L54" s="95">
        <v>0.0</v>
      </c>
      <c r="M54" s="84"/>
      <c r="N54" s="81"/>
      <c r="O54" s="89">
        <v>0.0</v>
      </c>
      <c r="P54" s="80"/>
      <c r="Q54" s="80"/>
      <c r="R54" s="89">
        <v>0.0</v>
      </c>
      <c r="S54" s="179">
        <v>0.0</v>
      </c>
      <c r="T54" s="89"/>
      <c r="U54" s="89"/>
      <c r="V54" s="89"/>
      <c r="W54" s="89"/>
      <c r="X54" s="89"/>
      <c r="Y54" s="89"/>
      <c r="Z54" s="89"/>
      <c r="AA54" s="89"/>
    </row>
    <row r="55" ht="15.75" customHeight="1">
      <c r="A55" s="126" t="s">
        <v>117</v>
      </c>
      <c r="B55" s="70"/>
      <c r="C55" s="175"/>
      <c r="D55" s="72">
        <f>sum($D56:$D67)</f>
        <v>0</v>
      </c>
      <c r="E55" s="73"/>
      <c r="F55" s="72">
        <f>sum($F56:$F67)</f>
        <v>0</v>
      </c>
      <c r="G55" s="168"/>
      <c r="H55" s="73"/>
      <c r="I55" s="169">
        <f>sum($I56:$I67)</f>
        <v>0</v>
      </c>
      <c r="J55" s="74"/>
      <c r="K55" s="105"/>
      <c r="L55" s="106">
        <f>sum($L56:$L67)</f>
        <v>0</v>
      </c>
      <c r="M55" s="73"/>
      <c r="N55" s="73"/>
      <c r="O55" s="72">
        <f>sum($O56:$O67)</f>
        <v>0</v>
      </c>
      <c r="P55" s="77"/>
      <c r="Q55" s="77"/>
      <c r="R55" s="72">
        <f>sum($R56:$R67)</f>
        <v>0</v>
      </c>
      <c r="S55" s="170">
        <f>sum(S$56:S$67)</f>
        <v>0</v>
      </c>
      <c r="T55" s="72"/>
      <c r="U55" s="72"/>
      <c r="V55" s="72"/>
      <c r="W55" s="72"/>
      <c r="X55" s="72"/>
      <c r="Y55" s="72"/>
      <c r="Z55" s="72"/>
      <c r="AA55" s="72"/>
    </row>
    <row r="56" ht="15.75" hidden="1" customHeight="1">
      <c r="A56" s="112"/>
      <c r="B56" s="113"/>
      <c r="C56" s="112"/>
      <c r="D56" s="114"/>
      <c r="E56" s="115"/>
      <c r="F56" s="148">
        <f t="array" ref="F56:F67">$D56:$D67*$E56:$E67</f>
        <v>0</v>
      </c>
      <c r="G56" s="177"/>
      <c r="H56" s="115"/>
      <c r="I56" s="156">
        <f t="array" ref="I56:I67">if($G56:$G67&gt;0,($G56:$G67*($H56:$H67-1)+$F56:$F67),$F56:$F67)</f>
        <v>0</v>
      </c>
      <c r="J56" s="113"/>
      <c r="K56" s="85"/>
      <c r="L56" s="109">
        <f t="array" ref="L56:L67">(if($J56:$J67="no",0,(($K56:$K67*'Template Instructions'!$F$20)*(1+'Template Instructions'!$F$16)^'Template Instructions'!$F$20*'Template Instructions'!$F$15)))</f>
        <v>0</v>
      </c>
      <c r="M56" s="115"/>
      <c r="N56" s="115"/>
      <c r="O56" s="118">
        <f t="array" ref="O56:O67">($M56:$M67*$D56:$D67)*(1+'Template Instructions'!$F$16)^($N56:$N67)</f>
        <v>0</v>
      </c>
      <c r="P56" s="119"/>
      <c r="Q56" s="119"/>
      <c r="R56" s="118">
        <f t="array" ref="R56:R67">$L56:$L67 +$O56:$O67+$Q56:$Q67-$P56:$P67</f>
        <v>0</v>
      </c>
      <c r="S56" s="181">
        <f t="array" ref="S56:S67">$I56:$I67+$R56:$R67</f>
        <v>0</v>
      </c>
      <c r="T56" s="118"/>
      <c r="U56" s="118"/>
      <c r="V56" s="118"/>
      <c r="W56" s="118"/>
      <c r="X56" s="118"/>
      <c r="Y56" s="118"/>
      <c r="Z56" s="118"/>
      <c r="AA56" s="118"/>
    </row>
    <row r="57" ht="15.75" customHeight="1">
      <c r="A57" s="112"/>
      <c r="B57" s="113"/>
      <c r="C57" s="112"/>
      <c r="D57" s="114"/>
      <c r="E57" s="115"/>
      <c r="F57" s="176">
        <v>0.0</v>
      </c>
      <c r="G57" s="177"/>
      <c r="H57" s="115"/>
      <c r="I57" s="156">
        <v>0.0</v>
      </c>
      <c r="J57" s="113"/>
      <c r="K57" s="120"/>
      <c r="L57" s="109">
        <v>0.0</v>
      </c>
      <c r="M57" s="147"/>
      <c r="N57" s="115"/>
      <c r="O57" s="148">
        <v>0.0</v>
      </c>
      <c r="P57" s="122"/>
      <c r="Q57" s="122"/>
      <c r="R57" s="148">
        <v>0.0</v>
      </c>
      <c r="S57" s="178">
        <v>0.0</v>
      </c>
      <c r="T57" s="148"/>
      <c r="U57" s="148"/>
      <c r="V57" s="148"/>
      <c r="W57" s="148"/>
      <c r="X57" s="148"/>
      <c r="Y57" s="148"/>
      <c r="Z57" s="148"/>
      <c r="AA57" s="148"/>
    </row>
    <row r="58" ht="15.75" customHeight="1">
      <c r="A58" s="79"/>
      <c r="B58" s="84"/>
      <c r="C58" s="79"/>
      <c r="D58" s="80"/>
      <c r="E58" s="81"/>
      <c r="F58" s="89">
        <v>0.0</v>
      </c>
      <c r="G58" s="171"/>
      <c r="H58" s="81"/>
      <c r="I58" s="141">
        <v>0.0</v>
      </c>
      <c r="J58" s="84"/>
      <c r="K58" s="85"/>
      <c r="L58" s="86">
        <v>0.0</v>
      </c>
      <c r="M58" s="84"/>
      <c r="N58" s="81"/>
      <c r="O58" s="89">
        <v>0.0</v>
      </c>
      <c r="P58" s="80"/>
      <c r="Q58" s="80"/>
      <c r="R58" s="89">
        <v>0.0</v>
      </c>
      <c r="S58" s="179">
        <v>0.0</v>
      </c>
      <c r="T58" s="89"/>
      <c r="U58" s="89"/>
      <c r="V58" s="89"/>
      <c r="W58" s="89"/>
      <c r="X58" s="89"/>
      <c r="Y58" s="89"/>
      <c r="Z58" s="89"/>
      <c r="AA58" s="89"/>
    </row>
    <row r="59" ht="15.75" customHeight="1">
      <c r="A59" s="79"/>
      <c r="B59" s="84"/>
      <c r="C59" s="79"/>
      <c r="D59" s="80"/>
      <c r="E59" s="81"/>
      <c r="F59" s="89">
        <v>0.0</v>
      </c>
      <c r="G59" s="171"/>
      <c r="H59" s="81"/>
      <c r="I59" s="141">
        <v>0.0</v>
      </c>
      <c r="J59" s="84"/>
      <c r="K59" s="85"/>
      <c r="L59" s="86">
        <v>0.0</v>
      </c>
      <c r="M59" s="84"/>
      <c r="N59" s="81"/>
      <c r="O59" s="89">
        <v>0.0</v>
      </c>
      <c r="P59" s="80"/>
      <c r="Q59" s="80"/>
      <c r="R59" s="89">
        <v>0.0</v>
      </c>
      <c r="S59" s="179">
        <v>0.0</v>
      </c>
      <c r="T59" s="89"/>
      <c r="U59" s="89"/>
      <c r="V59" s="89"/>
      <c r="W59" s="89"/>
      <c r="X59" s="89"/>
      <c r="Y59" s="89"/>
      <c r="Z59" s="89"/>
      <c r="AA59" s="89"/>
    </row>
    <row r="60" ht="15.75" customHeight="1">
      <c r="A60" s="79"/>
      <c r="B60" s="84"/>
      <c r="C60" s="79"/>
      <c r="D60" s="80"/>
      <c r="E60" s="81"/>
      <c r="F60" s="89">
        <v>0.0</v>
      </c>
      <c r="G60" s="171"/>
      <c r="H60" s="81"/>
      <c r="I60" s="141">
        <v>0.0</v>
      </c>
      <c r="J60" s="84"/>
      <c r="K60" s="85"/>
      <c r="L60" s="86">
        <v>0.0</v>
      </c>
      <c r="M60" s="147"/>
      <c r="N60" s="115"/>
      <c r="O60" s="89">
        <v>0.0</v>
      </c>
      <c r="P60" s="80"/>
      <c r="Q60" s="80"/>
      <c r="R60" s="89">
        <v>0.0</v>
      </c>
      <c r="S60" s="179">
        <v>0.0</v>
      </c>
      <c r="T60" s="89"/>
      <c r="U60" s="89"/>
      <c r="V60" s="89"/>
      <c r="W60" s="89"/>
      <c r="X60" s="89"/>
      <c r="Y60" s="89"/>
      <c r="Z60" s="89"/>
      <c r="AA60" s="89"/>
    </row>
    <row r="61" ht="15.75" customHeight="1">
      <c r="A61" s="79"/>
      <c r="B61" s="84"/>
      <c r="C61" s="79"/>
      <c r="D61" s="80"/>
      <c r="E61" s="81"/>
      <c r="F61" s="89">
        <v>0.0</v>
      </c>
      <c r="G61" s="171"/>
      <c r="H61" s="81"/>
      <c r="I61" s="141">
        <v>0.0</v>
      </c>
      <c r="J61" s="84"/>
      <c r="K61" s="85"/>
      <c r="L61" s="86">
        <v>0.0</v>
      </c>
      <c r="M61" s="147"/>
      <c r="N61" s="115"/>
      <c r="O61" s="89">
        <v>0.0</v>
      </c>
      <c r="P61" s="80"/>
      <c r="Q61" s="80"/>
      <c r="R61" s="89">
        <v>0.0</v>
      </c>
      <c r="S61" s="179">
        <v>0.0</v>
      </c>
      <c r="T61" s="89"/>
      <c r="U61" s="89"/>
      <c r="V61" s="89"/>
      <c r="W61" s="89"/>
      <c r="X61" s="89"/>
      <c r="Y61" s="89"/>
      <c r="Z61" s="89"/>
      <c r="AA61" s="89"/>
    </row>
    <row r="62" ht="15.75" customHeight="1">
      <c r="A62" s="79"/>
      <c r="B62" s="84"/>
      <c r="C62" s="79"/>
      <c r="D62" s="80"/>
      <c r="E62" s="81"/>
      <c r="F62" s="89">
        <v>0.0</v>
      </c>
      <c r="G62" s="171"/>
      <c r="H62" s="81"/>
      <c r="I62" s="141">
        <v>0.0</v>
      </c>
      <c r="J62" s="84"/>
      <c r="K62" s="85"/>
      <c r="L62" s="86">
        <v>0.0</v>
      </c>
      <c r="M62" s="147"/>
      <c r="N62" s="115"/>
      <c r="O62" s="89">
        <v>0.0</v>
      </c>
      <c r="P62" s="80"/>
      <c r="Q62" s="80"/>
      <c r="R62" s="89">
        <v>0.0</v>
      </c>
      <c r="S62" s="179">
        <v>0.0</v>
      </c>
      <c r="T62" s="89"/>
      <c r="U62" s="89"/>
      <c r="V62" s="89"/>
      <c r="W62" s="89"/>
      <c r="X62" s="89"/>
      <c r="Y62" s="89"/>
      <c r="Z62" s="89"/>
      <c r="AA62" s="89"/>
    </row>
    <row r="63" ht="15.75" customHeight="1">
      <c r="A63" s="79"/>
      <c r="B63" s="84"/>
      <c r="C63" s="79"/>
      <c r="D63" s="80"/>
      <c r="E63" s="81"/>
      <c r="F63" s="89">
        <v>0.0</v>
      </c>
      <c r="G63" s="171"/>
      <c r="H63" s="81"/>
      <c r="I63" s="141">
        <v>0.0</v>
      </c>
      <c r="J63" s="84"/>
      <c r="K63" s="85"/>
      <c r="L63" s="86">
        <v>0.0</v>
      </c>
      <c r="M63" s="147"/>
      <c r="N63" s="115"/>
      <c r="O63" s="89">
        <v>0.0</v>
      </c>
      <c r="P63" s="80"/>
      <c r="Q63" s="80"/>
      <c r="R63" s="89">
        <v>0.0</v>
      </c>
      <c r="S63" s="179">
        <v>0.0</v>
      </c>
      <c r="T63" s="89"/>
      <c r="U63" s="89"/>
      <c r="V63" s="89"/>
      <c r="W63" s="89"/>
      <c r="X63" s="89"/>
      <c r="Y63" s="89"/>
      <c r="Z63" s="89"/>
      <c r="AA63" s="89"/>
    </row>
    <row r="64" ht="15.75" customHeight="1">
      <c r="A64" s="79"/>
      <c r="B64" s="84"/>
      <c r="C64" s="79"/>
      <c r="D64" s="80"/>
      <c r="E64" s="81"/>
      <c r="F64" s="89">
        <v>0.0</v>
      </c>
      <c r="G64" s="171"/>
      <c r="H64" s="81"/>
      <c r="I64" s="141">
        <v>0.0</v>
      </c>
      <c r="J64" s="84"/>
      <c r="K64" s="85"/>
      <c r="L64" s="86">
        <v>0.0</v>
      </c>
      <c r="M64" s="147"/>
      <c r="N64" s="115"/>
      <c r="O64" s="89">
        <v>0.0</v>
      </c>
      <c r="P64" s="80"/>
      <c r="Q64" s="80"/>
      <c r="R64" s="89">
        <v>0.0</v>
      </c>
      <c r="S64" s="179">
        <v>0.0</v>
      </c>
      <c r="T64" s="89"/>
      <c r="U64" s="89"/>
      <c r="V64" s="89"/>
      <c r="W64" s="89"/>
      <c r="X64" s="89"/>
      <c r="Y64" s="89"/>
      <c r="Z64" s="89"/>
      <c r="AA64" s="89"/>
    </row>
    <row r="65" ht="15.75" customHeight="1">
      <c r="A65" s="79"/>
      <c r="B65" s="84"/>
      <c r="C65" s="79"/>
      <c r="D65" s="80"/>
      <c r="E65" s="81"/>
      <c r="F65" s="89">
        <v>0.0</v>
      </c>
      <c r="G65" s="171"/>
      <c r="H65" s="81"/>
      <c r="I65" s="141">
        <v>0.0</v>
      </c>
      <c r="J65" s="84"/>
      <c r="K65" s="85"/>
      <c r="L65" s="86">
        <v>0.0</v>
      </c>
      <c r="M65" s="147"/>
      <c r="N65" s="115"/>
      <c r="O65" s="89">
        <v>0.0</v>
      </c>
      <c r="P65" s="80"/>
      <c r="Q65" s="80"/>
      <c r="R65" s="89">
        <v>0.0</v>
      </c>
      <c r="S65" s="179">
        <v>0.0</v>
      </c>
      <c r="T65" s="89"/>
      <c r="U65" s="89"/>
      <c r="V65" s="89"/>
      <c r="W65" s="89"/>
      <c r="X65" s="89"/>
      <c r="Y65" s="89"/>
      <c r="Z65" s="89"/>
      <c r="AA65" s="89"/>
    </row>
    <row r="66" ht="15.75" customHeight="1">
      <c r="A66" s="79"/>
      <c r="B66" s="84"/>
      <c r="C66" s="79"/>
      <c r="D66" s="80"/>
      <c r="E66" s="81"/>
      <c r="F66" s="89">
        <v>0.0</v>
      </c>
      <c r="G66" s="171"/>
      <c r="H66" s="81"/>
      <c r="I66" s="141">
        <v>0.0</v>
      </c>
      <c r="J66" s="84"/>
      <c r="K66" s="85"/>
      <c r="L66" s="86">
        <v>0.0</v>
      </c>
      <c r="M66" s="147"/>
      <c r="N66" s="115"/>
      <c r="O66" s="89">
        <v>0.0</v>
      </c>
      <c r="P66" s="80"/>
      <c r="Q66" s="80"/>
      <c r="R66" s="89">
        <v>0.0</v>
      </c>
      <c r="S66" s="179">
        <v>0.0</v>
      </c>
      <c r="T66" s="89"/>
      <c r="U66" s="89"/>
      <c r="V66" s="89"/>
      <c r="W66" s="89"/>
      <c r="X66" s="89"/>
      <c r="Y66" s="89"/>
      <c r="Z66" s="89"/>
      <c r="AA66" s="89"/>
    </row>
    <row r="67" ht="15.75" hidden="1" customHeight="1">
      <c r="A67" s="79"/>
      <c r="B67" s="84"/>
      <c r="C67" s="79"/>
      <c r="D67" s="80"/>
      <c r="E67" s="81"/>
      <c r="F67" s="89">
        <v>0.0</v>
      </c>
      <c r="G67" s="171"/>
      <c r="H67" s="81"/>
      <c r="I67" s="151">
        <v>0.0</v>
      </c>
      <c r="J67" s="84"/>
      <c r="K67" s="94"/>
      <c r="L67" s="95">
        <v>0.0</v>
      </c>
      <c r="M67" s="147"/>
      <c r="N67" s="115"/>
      <c r="O67" s="89">
        <v>0.0</v>
      </c>
      <c r="P67" s="80"/>
      <c r="Q67" s="80"/>
      <c r="R67" s="89">
        <v>0.0</v>
      </c>
      <c r="S67" s="179">
        <v>0.0</v>
      </c>
      <c r="T67" s="89"/>
      <c r="U67" s="89"/>
      <c r="V67" s="89"/>
      <c r="W67" s="89"/>
      <c r="X67" s="89"/>
      <c r="Y67" s="89"/>
      <c r="Z67" s="89"/>
      <c r="AA67" s="89"/>
    </row>
    <row r="68" ht="15.75" customHeight="1">
      <c r="A68" s="126" t="s">
        <v>129</v>
      </c>
      <c r="B68" s="70"/>
      <c r="C68" s="175"/>
      <c r="D68" s="72">
        <f>sum($D69:$D80)</f>
        <v>0</v>
      </c>
      <c r="E68" s="73"/>
      <c r="F68" s="72">
        <f>sum($F69:$F80)</f>
        <v>0</v>
      </c>
      <c r="G68" s="168"/>
      <c r="H68" s="73"/>
      <c r="I68" s="169">
        <f>sum($I69:$I80)</f>
        <v>0</v>
      </c>
      <c r="J68" s="74"/>
      <c r="K68" s="105"/>
      <c r="L68" s="106">
        <f>sum($L69:$L80)</f>
        <v>0</v>
      </c>
      <c r="M68" s="182"/>
      <c r="N68" s="182"/>
      <c r="O68" s="72">
        <f>sum($O69:$O80)</f>
        <v>0</v>
      </c>
      <c r="P68" s="77"/>
      <c r="Q68" s="77"/>
      <c r="R68" s="72">
        <f>sum($R69:$R80)</f>
        <v>0</v>
      </c>
      <c r="S68" s="170">
        <f>sum($S69:$S80)</f>
        <v>0</v>
      </c>
      <c r="T68" s="72"/>
      <c r="U68" s="72"/>
      <c r="V68" s="72"/>
      <c r="W68" s="72"/>
      <c r="X68" s="72"/>
      <c r="Y68" s="72"/>
      <c r="Z68" s="72"/>
      <c r="AA68" s="72"/>
    </row>
    <row r="69" ht="15.75" hidden="1" customHeight="1">
      <c r="A69" s="112"/>
      <c r="B69" s="113"/>
      <c r="C69" s="112"/>
      <c r="D69" s="114"/>
      <c r="E69" s="115"/>
      <c r="F69" s="148">
        <f t="array" ref="F69:F80">$D69:$D80*$E69:$E80</f>
        <v>0</v>
      </c>
      <c r="G69" s="183"/>
      <c r="H69" s="115"/>
      <c r="I69" s="156">
        <f t="array" ref="I69:I80">if($G69:$G80&gt;0,($G69:$G80*($H69:$H80-1)+$F69:$F80),$F69:$F80)</f>
        <v>0</v>
      </c>
      <c r="J69" s="113"/>
      <c r="K69" s="85"/>
      <c r="L69" s="109">
        <f t="array" ref="L69:L80">(if($J69:$J80="no",0,(($K69:$K80*'Template Instructions'!$F$20)*(1+'Template Instructions'!$F$16)^'Template Instructions'!$F$20*'Template Instructions'!$F$15)))</f>
        <v>0</v>
      </c>
      <c r="M69" s="115"/>
      <c r="N69" s="115"/>
      <c r="O69" s="118">
        <f t="array" ref="O69:O80">($M69:$M80*$D69:$D80)*(1+'Template Instructions'!$F$16)^($N69:$N80)</f>
        <v>0</v>
      </c>
      <c r="P69" s="119"/>
      <c r="Q69" s="119"/>
      <c r="R69" s="118">
        <f t="array" ref="R69:R80">$L69:$L80 +$O69:$O80+$Q69:$Q80-$P69:$P80</f>
        <v>0</v>
      </c>
      <c r="S69" s="181">
        <f t="array" ref="S69:S80">$I69:$I80+$R69:$R80</f>
        <v>0</v>
      </c>
      <c r="T69" s="118"/>
      <c r="U69" s="118"/>
      <c r="V69" s="118"/>
      <c r="W69" s="118"/>
      <c r="X69" s="118"/>
      <c r="Y69" s="118"/>
      <c r="Z69" s="118"/>
      <c r="AA69" s="118"/>
    </row>
    <row r="70" ht="15.75" customHeight="1">
      <c r="A70" s="112"/>
      <c r="B70" s="113"/>
      <c r="C70" s="112"/>
      <c r="D70" s="114"/>
      <c r="E70" s="115"/>
      <c r="F70" s="176">
        <v>0.0</v>
      </c>
      <c r="G70" s="177"/>
      <c r="H70" s="115"/>
      <c r="I70" s="156">
        <v>0.0</v>
      </c>
      <c r="J70" s="113"/>
      <c r="K70" s="85"/>
      <c r="L70" s="109">
        <v>0.0</v>
      </c>
      <c r="M70" s="147"/>
      <c r="N70" s="115"/>
      <c r="O70" s="148">
        <v>0.0</v>
      </c>
      <c r="P70" s="122"/>
      <c r="Q70" s="122"/>
      <c r="R70" s="148">
        <v>0.0</v>
      </c>
      <c r="S70" s="178">
        <v>0.0</v>
      </c>
      <c r="T70" s="148"/>
      <c r="U70" s="148"/>
      <c r="V70" s="148"/>
      <c r="W70" s="148"/>
      <c r="X70" s="148"/>
      <c r="Y70" s="148"/>
      <c r="Z70" s="148"/>
      <c r="AA70" s="148"/>
    </row>
    <row r="71" ht="15.75" customHeight="1">
      <c r="A71" s="79"/>
      <c r="B71" s="84"/>
      <c r="C71" s="79"/>
      <c r="D71" s="80"/>
      <c r="E71" s="81"/>
      <c r="F71" s="184">
        <v>0.0</v>
      </c>
      <c r="G71" s="171"/>
      <c r="H71" s="81"/>
      <c r="I71" s="143">
        <v>0.0</v>
      </c>
      <c r="J71" s="84"/>
      <c r="K71" s="85"/>
      <c r="L71" s="86">
        <v>0.0</v>
      </c>
      <c r="M71" s="115"/>
      <c r="N71" s="115"/>
      <c r="O71" s="89">
        <v>0.0</v>
      </c>
      <c r="P71" s="80"/>
      <c r="Q71" s="80"/>
      <c r="R71" s="89">
        <v>0.0</v>
      </c>
      <c r="S71" s="173">
        <v>0.0</v>
      </c>
      <c r="T71" s="87"/>
      <c r="U71" s="87"/>
      <c r="V71" s="87"/>
      <c r="W71" s="87"/>
      <c r="X71" s="87"/>
      <c r="Y71" s="87"/>
      <c r="Z71" s="87"/>
      <c r="AA71" s="87"/>
    </row>
    <row r="72" ht="15.75" customHeight="1">
      <c r="A72" s="79"/>
      <c r="B72" s="84"/>
      <c r="C72" s="79"/>
      <c r="D72" s="80"/>
      <c r="E72" s="81"/>
      <c r="F72" s="184">
        <v>0.0</v>
      </c>
      <c r="G72" s="171"/>
      <c r="H72" s="81"/>
      <c r="I72" s="143">
        <v>0.0</v>
      </c>
      <c r="J72" s="84"/>
      <c r="K72" s="85"/>
      <c r="L72" s="86">
        <v>0.0</v>
      </c>
      <c r="M72" s="115"/>
      <c r="N72" s="115"/>
      <c r="O72" s="89">
        <v>0.0</v>
      </c>
      <c r="P72" s="80"/>
      <c r="Q72" s="80"/>
      <c r="R72" s="89">
        <v>0.0</v>
      </c>
      <c r="S72" s="173">
        <v>0.0</v>
      </c>
      <c r="T72" s="87"/>
      <c r="U72" s="87"/>
      <c r="V72" s="87"/>
      <c r="W72" s="87"/>
      <c r="X72" s="87"/>
      <c r="Y72" s="87"/>
      <c r="Z72" s="87"/>
      <c r="AA72" s="87"/>
    </row>
    <row r="73" ht="15.75" customHeight="1">
      <c r="A73" s="79"/>
      <c r="B73" s="84"/>
      <c r="C73" s="79"/>
      <c r="D73" s="80"/>
      <c r="E73" s="81"/>
      <c r="F73" s="184">
        <v>0.0</v>
      </c>
      <c r="G73" s="171"/>
      <c r="H73" s="81"/>
      <c r="I73" s="143">
        <v>0.0</v>
      </c>
      <c r="J73" s="84"/>
      <c r="K73" s="85"/>
      <c r="L73" s="86">
        <v>0.0</v>
      </c>
      <c r="M73" s="115"/>
      <c r="N73" s="115"/>
      <c r="O73" s="89">
        <v>0.0</v>
      </c>
      <c r="P73" s="80"/>
      <c r="Q73" s="80"/>
      <c r="R73" s="89">
        <v>0.0</v>
      </c>
      <c r="S73" s="173">
        <v>0.0</v>
      </c>
      <c r="T73" s="87"/>
      <c r="U73" s="87"/>
      <c r="V73" s="87"/>
      <c r="W73" s="87"/>
      <c r="X73" s="87"/>
      <c r="Y73" s="87"/>
      <c r="Z73" s="87"/>
      <c r="AA73" s="87"/>
    </row>
    <row r="74" ht="15.75" customHeight="1">
      <c r="A74" s="79"/>
      <c r="B74" s="84"/>
      <c r="C74" s="79"/>
      <c r="D74" s="80"/>
      <c r="E74" s="81"/>
      <c r="F74" s="184">
        <v>0.0</v>
      </c>
      <c r="G74" s="171"/>
      <c r="H74" s="81"/>
      <c r="I74" s="143">
        <v>0.0</v>
      </c>
      <c r="J74" s="84"/>
      <c r="K74" s="85"/>
      <c r="L74" s="86">
        <v>0.0</v>
      </c>
      <c r="M74" s="115"/>
      <c r="N74" s="115"/>
      <c r="O74" s="89">
        <v>0.0</v>
      </c>
      <c r="P74" s="80"/>
      <c r="Q74" s="80"/>
      <c r="R74" s="89">
        <v>0.0</v>
      </c>
      <c r="S74" s="173">
        <v>0.0</v>
      </c>
      <c r="T74" s="87"/>
      <c r="U74" s="87"/>
      <c r="V74" s="87"/>
      <c r="W74" s="87"/>
      <c r="X74" s="87"/>
      <c r="Y74" s="87"/>
      <c r="Z74" s="87"/>
      <c r="AA74" s="87"/>
    </row>
    <row r="75" ht="15.75" customHeight="1">
      <c r="A75" s="79"/>
      <c r="B75" s="84"/>
      <c r="C75" s="79"/>
      <c r="D75" s="80"/>
      <c r="E75" s="81"/>
      <c r="F75" s="184">
        <v>0.0</v>
      </c>
      <c r="G75" s="171"/>
      <c r="H75" s="81"/>
      <c r="I75" s="143">
        <v>0.0</v>
      </c>
      <c r="J75" s="84"/>
      <c r="K75" s="85"/>
      <c r="L75" s="86">
        <v>0.0</v>
      </c>
      <c r="M75" s="115"/>
      <c r="N75" s="115"/>
      <c r="O75" s="89">
        <v>0.0</v>
      </c>
      <c r="P75" s="80"/>
      <c r="Q75" s="80"/>
      <c r="R75" s="89">
        <v>0.0</v>
      </c>
      <c r="S75" s="173">
        <v>0.0</v>
      </c>
      <c r="T75" s="87"/>
      <c r="U75" s="87"/>
      <c r="V75" s="87"/>
      <c r="W75" s="87"/>
      <c r="X75" s="87"/>
      <c r="Y75" s="87"/>
      <c r="Z75" s="87"/>
      <c r="AA75" s="87"/>
    </row>
    <row r="76" ht="15.75" customHeight="1">
      <c r="A76" s="79"/>
      <c r="B76" s="84"/>
      <c r="C76" s="79"/>
      <c r="D76" s="80"/>
      <c r="E76" s="81"/>
      <c r="F76" s="184">
        <v>0.0</v>
      </c>
      <c r="G76" s="171"/>
      <c r="H76" s="81"/>
      <c r="I76" s="143">
        <v>0.0</v>
      </c>
      <c r="J76" s="84"/>
      <c r="K76" s="85"/>
      <c r="L76" s="86">
        <v>0.0</v>
      </c>
      <c r="M76" s="115"/>
      <c r="N76" s="115"/>
      <c r="O76" s="89">
        <v>0.0</v>
      </c>
      <c r="P76" s="80"/>
      <c r="Q76" s="80"/>
      <c r="R76" s="89">
        <v>0.0</v>
      </c>
      <c r="S76" s="173">
        <v>0.0</v>
      </c>
      <c r="T76" s="87"/>
      <c r="U76" s="87"/>
      <c r="V76" s="87"/>
      <c r="W76" s="87"/>
      <c r="X76" s="87"/>
      <c r="Y76" s="87"/>
      <c r="Z76" s="87"/>
      <c r="AA76" s="87"/>
    </row>
    <row r="77" ht="15.75" customHeight="1">
      <c r="A77" s="79"/>
      <c r="B77" s="84"/>
      <c r="C77" s="79"/>
      <c r="D77" s="80"/>
      <c r="E77" s="81"/>
      <c r="F77" s="184">
        <v>0.0</v>
      </c>
      <c r="G77" s="171"/>
      <c r="H77" s="81"/>
      <c r="I77" s="143">
        <v>0.0</v>
      </c>
      <c r="J77" s="84"/>
      <c r="K77" s="85"/>
      <c r="L77" s="86">
        <v>0.0</v>
      </c>
      <c r="M77" s="115"/>
      <c r="N77" s="115"/>
      <c r="O77" s="89">
        <v>0.0</v>
      </c>
      <c r="P77" s="80"/>
      <c r="Q77" s="80"/>
      <c r="R77" s="89">
        <v>0.0</v>
      </c>
      <c r="S77" s="173">
        <v>0.0</v>
      </c>
      <c r="T77" s="87"/>
      <c r="U77" s="87"/>
      <c r="V77" s="87"/>
      <c r="W77" s="87"/>
      <c r="X77" s="87"/>
      <c r="Y77" s="87"/>
      <c r="Z77" s="87"/>
      <c r="AA77" s="87"/>
    </row>
    <row r="78" ht="15.75" customHeight="1">
      <c r="A78" s="79"/>
      <c r="B78" s="84"/>
      <c r="C78" s="79"/>
      <c r="D78" s="80"/>
      <c r="E78" s="81"/>
      <c r="F78" s="184">
        <v>0.0</v>
      </c>
      <c r="G78" s="171"/>
      <c r="H78" s="81"/>
      <c r="I78" s="143">
        <v>0.0</v>
      </c>
      <c r="J78" s="84"/>
      <c r="K78" s="85"/>
      <c r="L78" s="86">
        <v>0.0</v>
      </c>
      <c r="M78" s="115"/>
      <c r="N78" s="115"/>
      <c r="O78" s="89">
        <v>0.0</v>
      </c>
      <c r="P78" s="80"/>
      <c r="Q78" s="80"/>
      <c r="R78" s="89">
        <v>0.0</v>
      </c>
      <c r="S78" s="173">
        <v>0.0</v>
      </c>
      <c r="T78" s="87"/>
      <c r="U78" s="87"/>
      <c r="V78" s="87"/>
      <c r="W78" s="87"/>
      <c r="X78" s="87"/>
      <c r="Y78" s="87"/>
      <c r="Z78" s="87"/>
      <c r="AA78" s="87"/>
    </row>
    <row r="79" ht="15.75" customHeight="1">
      <c r="A79" s="79"/>
      <c r="B79" s="84"/>
      <c r="C79" s="79"/>
      <c r="D79" s="80"/>
      <c r="E79" s="81"/>
      <c r="F79" s="184">
        <v>0.0</v>
      </c>
      <c r="G79" s="171"/>
      <c r="H79" s="81"/>
      <c r="I79" s="143">
        <v>0.0</v>
      </c>
      <c r="J79" s="84"/>
      <c r="K79" s="85"/>
      <c r="L79" s="86">
        <v>0.0</v>
      </c>
      <c r="M79" s="115"/>
      <c r="N79" s="115"/>
      <c r="O79" s="89">
        <v>0.0</v>
      </c>
      <c r="P79" s="80"/>
      <c r="Q79" s="80"/>
      <c r="R79" s="89">
        <v>0.0</v>
      </c>
      <c r="S79" s="173">
        <v>0.0</v>
      </c>
      <c r="T79" s="87"/>
      <c r="U79" s="87"/>
      <c r="V79" s="87"/>
      <c r="W79" s="87"/>
      <c r="X79" s="87"/>
      <c r="Y79" s="87"/>
      <c r="Z79" s="87"/>
      <c r="AA79" s="87"/>
    </row>
    <row r="80" ht="15.75" hidden="1" customHeight="1">
      <c r="A80" s="84"/>
      <c r="B80" s="84"/>
      <c r="C80" s="84"/>
      <c r="D80" s="80"/>
      <c r="E80" s="84"/>
      <c r="F80" s="89">
        <v>0.0</v>
      </c>
      <c r="G80" s="171"/>
      <c r="H80" s="84"/>
      <c r="I80" s="141">
        <v>0.0</v>
      </c>
      <c r="J80" s="84"/>
      <c r="K80" s="94"/>
      <c r="L80" s="95">
        <v>0.0</v>
      </c>
      <c r="M80" s="84"/>
      <c r="N80" s="84"/>
      <c r="O80" s="89">
        <v>0.0</v>
      </c>
      <c r="P80" s="80"/>
      <c r="Q80" s="80"/>
      <c r="R80" s="89">
        <v>0.0</v>
      </c>
      <c r="S80" s="179">
        <v>0.0</v>
      </c>
      <c r="T80" s="89"/>
      <c r="U80" s="89"/>
      <c r="V80" s="89"/>
      <c r="W80" s="89"/>
      <c r="X80" s="89"/>
      <c r="Y80" s="89"/>
      <c r="Z80" s="89"/>
      <c r="AA80" s="89"/>
    </row>
    <row r="81" ht="30.0" customHeight="1">
      <c r="A81" s="72"/>
      <c r="B81" s="70"/>
      <c r="C81" s="126" t="s">
        <v>139</v>
      </c>
      <c r="T81" s="126"/>
      <c r="U81" s="126"/>
      <c r="V81" s="126"/>
      <c r="W81" s="126"/>
      <c r="X81" s="126"/>
      <c r="Y81" s="126"/>
      <c r="Z81" s="126"/>
      <c r="AA81" s="126"/>
    </row>
    <row r="82" ht="30.0" customHeight="1">
      <c r="A82" s="72"/>
      <c r="B82" s="70"/>
      <c r="T82" s="126"/>
      <c r="U82" s="126"/>
      <c r="V82" s="126"/>
      <c r="W82" s="126"/>
      <c r="X82" s="126"/>
      <c r="Y82" s="126"/>
      <c r="Z82" s="126"/>
      <c r="AA82" s="126"/>
    </row>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C1:F1"/>
    <mergeCell ref="G1:I1"/>
    <mergeCell ref="J1:R1"/>
    <mergeCell ref="C81:S82"/>
  </mergeCells>
  <dataValidations>
    <dataValidation type="list" allowBlank="1" sqref="A31:A41">
      <formula1>'Reference Formulas'!$U$6:$U$9</formula1>
    </dataValidation>
    <dataValidation type="list" allowBlank="1" sqref="A56:A67">
      <formula1>'Reference Formulas'!$W$6:$W$9</formula1>
    </dataValidation>
    <dataValidation type="list" allowBlank="1" sqref="A17 A30">
      <formula1>'Reference Formulas'!$T$6:$T$10</formula1>
    </dataValidation>
    <dataValidation type="list" allowBlank="1" sqref="A69:A80">
      <formula1>'Reference Formulas'!$X$6:$X$9</formula1>
    </dataValidation>
    <dataValidation type="list" allowBlank="1" sqref="A18:A28">
      <formula1>'Reference Formulas'!$T$6:$T$12</formula1>
    </dataValidation>
    <dataValidation type="list" allowBlank="1" sqref="A4:A15">
      <formula1>'Reference Formulas'!$S$6:$S$9</formula1>
    </dataValidation>
    <dataValidation type="list" allowBlank="1" sqref="J4:J15 J17:J28 J30:J41 J43:J54 J56:J67 J69:J79">
      <formula1>'Reference Formulas'!$A$2:$A$3</formula1>
    </dataValidation>
    <dataValidation type="list" allowBlank="1" sqref="A43:A54">
      <formula1>'Reference Formulas'!$V$6:$V$10</formula1>
    </dataValidation>
    <dataValidation type="list" allowBlank="1" sqref="A68">
      <formula1>'Reference Formulas'!$A$6:$A$11</formula1>
    </dataValidation>
  </dataValidation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0"/>
  <cols>
    <col customWidth="1" min="1" max="1" width="6.38"/>
    <col customWidth="1" min="2" max="2" width="2.63"/>
    <col customWidth="1" min="3" max="3" width="1.38"/>
    <col customWidth="1" min="4" max="5" width="15.13"/>
    <col customWidth="1" hidden="1" min="6" max="6" width="15.13"/>
    <col customWidth="1" min="7" max="7" width="1.38"/>
    <col customWidth="1" min="8" max="8" width="2.63"/>
    <col customWidth="1" min="9" max="9" width="6.38"/>
    <col customWidth="1" min="10" max="10" width="2.63"/>
    <col customWidth="1" min="11" max="11" width="1.38"/>
    <col customWidth="1" min="12" max="13" width="10.13"/>
    <col customWidth="1" hidden="1" min="14" max="14" width="10.13"/>
    <col customWidth="1" min="15" max="15" width="17.63"/>
    <col customWidth="1" min="16" max="17" width="11.38"/>
    <col customWidth="1" hidden="1" min="18" max="18" width="11.38"/>
    <col customWidth="1" min="19" max="19" width="13.0"/>
    <col customWidth="1" min="20" max="20" width="1.38"/>
    <col customWidth="1" min="21" max="21" width="2.63"/>
    <col customWidth="1" min="22" max="22" width="6.38"/>
    <col customWidth="1" min="23" max="23" width="2.63"/>
    <col customWidth="1" min="24" max="24" width="1.38"/>
    <col customWidth="1" min="25" max="26" width="10.13"/>
    <col customWidth="1" hidden="1" min="27" max="27" width="10.13"/>
    <col customWidth="1" min="28" max="28" width="17.63"/>
    <col customWidth="1" min="29" max="30" width="12.63"/>
    <col customWidth="1" hidden="1" min="31" max="31" width="12.63"/>
    <col customWidth="1" min="32" max="32" width="12.63"/>
    <col customWidth="1" min="33" max="33" width="1.38"/>
    <col customWidth="1" min="34" max="34" width="2.63"/>
    <col customWidth="1" min="35" max="35" width="6.38"/>
    <col customWidth="1" min="36" max="36" width="2.63"/>
    <col customWidth="1" min="37" max="37" width="1.38"/>
    <col customWidth="1" min="38" max="39" width="10.13"/>
    <col customWidth="1" hidden="1" min="40" max="40" width="10.13"/>
    <col customWidth="1" min="41" max="41" width="17.63"/>
    <col customWidth="1" min="42" max="43" width="12.63"/>
    <col customWidth="1" hidden="1" min="44" max="44" width="12.63"/>
    <col customWidth="1" min="45" max="45" width="12.63"/>
    <col customWidth="1" min="46" max="46" width="1.38"/>
    <col customWidth="1" min="47" max="47" width="2.63"/>
    <col customWidth="1" min="48" max="48" width="6.38"/>
  </cols>
  <sheetData>
    <row r="1" ht="29.25" customHeight="1">
      <c r="A1" s="185"/>
      <c r="B1" s="186" t="s">
        <v>159</v>
      </c>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7"/>
      <c r="AJ1" s="188"/>
      <c r="AK1" s="188"/>
      <c r="AL1" s="188"/>
      <c r="AM1" s="188"/>
      <c r="AN1" s="188"/>
      <c r="AO1" s="188"/>
      <c r="AP1" s="188"/>
      <c r="AQ1" s="188"/>
      <c r="AR1" s="188"/>
      <c r="AS1" s="188"/>
      <c r="AT1" s="188"/>
      <c r="AU1" s="188"/>
      <c r="AV1" s="188"/>
    </row>
    <row r="2" ht="15.75" customHeight="1">
      <c r="A2" s="189"/>
      <c r="B2" s="189"/>
      <c r="C2" s="189"/>
      <c r="D2" s="189"/>
      <c r="E2" s="190"/>
      <c r="F2" s="190"/>
      <c r="G2" s="190"/>
      <c r="H2" s="190"/>
      <c r="I2" s="190"/>
      <c r="J2" s="190"/>
      <c r="K2" s="190"/>
      <c r="L2" s="190"/>
      <c r="M2" s="190"/>
      <c r="N2" s="190"/>
      <c r="O2" s="190"/>
      <c r="P2" s="190"/>
      <c r="Q2" s="190"/>
      <c r="R2" s="190"/>
      <c r="S2" s="190"/>
      <c r="T2" s="190"/>
      <c r="U2" s="191"/>
      <c r="V2" s="191"/>
      <c r="W2" s="192"/>
      <c r="X2" s="192"/>
      <c r="Y2" s="192"/>
      <c r="Z2" s="192"/>
      <c r="AA2" s="192"/>
      <c r="AB2" s="192"/>
      <c r="AC2" s="192"/>
      <c r="AD2" s="192"/>
      <c r="AE2" s="192"/>
      <c r="AF2" s="192"/>
      <c r="AG2" s="192"/>
      <c r="AH2" s="192"/>
      <c r="AI2" s="192"/>
      <c r="AJ2" s="192"/>
      <c r="AK2" s="192"/>
      <c r="AL2" s="192"/>
      <c r="AM2" s="192"/>
      <c r="AN2" s="192"/>
      <c r="AO2" s="192"/>
      <c r="AP2" s="192"/>
      <c r="AQ2" s="192"/>
      <c r="AR2" s="192"/>
      <c r="AS2" s="192"/>
      <c r="AT2" s="192"/>
      <c r="AU2" s="192"/>
      <c r="AV2" s="192"/>
    </row>
    <row r="3" ht="22.5" customHeight="1">
      <c r="A3" s="193"/>
      <c r="B3" s="194" t="str">
        <f>'Reference Formulas'!Q26</f>
        <v>Lifetime Total Cost of Ownership Comparison: Existing Infrastructure vs Cloud Alternative</v>
      </c>
      <c r="C3" s="195"/>
      <c r="D3" s="195"/>
      <c r="E3" s="195"/>
      <c r="F3" s="195"/>
      <c r="G3" s="195"/>
      <c r="H3" s="195"/>
      <c r="I3" s="195"/>
      <c r="J3" s="195"/>
      <c r="K3" s="195"/>
      <c r="L3" s="195"/>
      <c r="M3" s="195"/>
      <c r="N3" s="195"/>
      <c r="O3" s="195"/>
      <c r="P3" s="195"/>
      <c r="Q3" s="195"/>
      <c r="R3" s="195"/>
      <c r="S3" s="195"/>
      <c r="T3" s="195"/>
      <c r="U3" s="196"/>
      <c r="V3" s="197"/>
      <c r="W3" s="192"/>
      <c r="X3" s="192"/>
      <c r="Y3" s="192"/>
      <c r="Z3" s="192"/>
      <c r="AA3" s="192"/>
      <c r="AB3" s="192"/>
      <c r="AC3" s="192"/>
      <c r="AD3" s="192"/>
      <c r="AE3" s="192"/>
      <c r="AF3" s="192"/>
      <c r="AG3" s="192"/>
      <c r="AH3" s="192"/>
      <c r="AI3" s="192"/>
      <c r="AJ3" s="192"/>
      <c r="AK3" s="192"/>
      <c r="AL3" s="192"/>
      <c r="AM3" s="192"/>
      <c r="AN3" s="192"/>
      <c r="AO3" s="192"/>
      <c r="AP3" s="192"/>
      <c r="AQ3" s="192"/>
      <c r="AR3" s="192"/>
      <c r="AS3" s="192"/>
      <c r="AT3" s="192"/>
      <c r="AU3" s="192"/>
      <c r="AV3" s="192"/>
    </row>
    <row r="4" ht="15.75" customHeight="1">
      <c r="A4" s="193"/>
      <c r="B4" s="198" t="s">
        <v>160</v>
      </c>
      <c r="C4" s="195"/>
      <c r="D4" s="195"/>
      <c r="E4" s="195"/>
      <c r="F4" s="195"/>
      <c r="G4" s="195"/>
      <c r="H4" s="195"/>
      <c r="I4" s="195"/>
      <c r="J4" s="195"/>
      <c r="K4" s="195"/>
      <c r="L4" s="195"/>
      <c r="M4" s="195"/>
      <c r="N4" s="195"/>
      <c r="O4" s="195"/>
      <c r="P4" s="195"/>
      <c r="Q4" s="195"/>
      <c r="R4" s="195"/>
      <c r="S4" s="195"/>
      <c r="T4" s="195"/>
      <c r="U4" s="196"/>
      <c r="V4" s="197"/>
      <c r="W4" s="192"/>
      <c r="X4" s="192"/>
      <c r="Y4" s="192"/>
      <c r="Z4" s="192"/>
      <c r="AA4" s="192"/>
      <c r="AB4" s="192"/>
      <c r="AC4" s="192"/>
      <c r="AD4" s="192"/>
      <c r="AE4" s="192"/>
      <c r="AF4" s="192"/>
      <c r="AG4" s="192"/>
      <c r="AH4" s="192"/>
      <c r="AI4" s="192"/>
      <c r="AJ4" s="192"/>
      <c r="AK4" s="192"/>
      <c r="AL4" s="192"/>
      <c r="AM4" s="192"/>
      <c r="AN4" s="192"/>
      <c r="AO4" s="192"/>
      <c r="AP4" s="192"/>
      <c r="AQ4" s="192"/>
      <c r="AR4" s="192"/>
      <c r="AS4" s="192"/>
      <c r="AT4" s="192"/>
      <c r="AU4" s="192"/>
      <c r="AV4" s="192"/>
    </row>
    <row r="5" ht="15.0" customHeight="1">
      <c r="A5" s="193"/>
      <c r="B5" s="199"/>
      <c r="C5" s="200"/>
      <c r="D5" s="200"/>
      <c r="E5" s="201"/>
      <c r="F5" s="201"/>
      <c r="G5" s="201"/>
      <c r="H5" s="202"/>
      <c r="I5" s="203"/>
      <c r="J5" s="202"/>
      <c r="K5" s="204"/>
      <c r="L5" s="204"/>
      <c r="M5" s="205"/>
      <c r="N5" s="205"/>
      <c r="O5" s="205"/>
      <c r="P5" s="205"/>
      <c r="Q5" s="205"/>
      <c r="R5" s="205"/>
      <c r="S5" s="205"/>
      <c r="T5" s="205"/>
      <c r="U5" s="205"/>
      <c r="V5" s="197"/>
      <c r="W5" s="192"/>
      <c r="X5" s="192"/>
      <c r="Y5" s="192"/>
      <c r="Z5" s="192"/>
      <c r="AA5" s="192"/>
      <c r="AB5" s="192"/>
      <c r="AC5" s="192"/>
      <c r="AD5" s="192"/>
      <c r="AE5" s="192"/>
      <c r="AF5" s="192"/>
      <c r="AG5" s="192"/>
      <c r="AH5" s="192"/>
      <c r="AI5" s="192"/>
      <c r="AJ5" s="192"/>
      <c r="AK5" s="192"/>
      <c r="AL5" s="192"/>
      <c r="AM5" s="192"/>
      <c r="AN5" s="192"/>
      <c r="AO5" s="192"/>
      <c r="AP5" s="192"/>
      <c r="AQ5" s="192"/>
      <c r="AR5" s="192"/>
      <c r="AS5" s="192"/>
      <c r="AT5" s="192"/>
      <c r="AU5" s="192"/>
      <c r="AV5" s="192"/>
    </row>
    <row r="6" ht="15.0" customHeight="1">
      <c r="A6" s="206"/>
      <c r="B6" s="23"/>
      <c r="C6" s="207"/>
      <c r="D6" s="207"/>
      <c r="E6" s="122"/>
      <c r="F6" s="122"/>
      <c r="G6" s="122"/>
      <c r="H6" s="208"/>
      <c r="I6" s="209"/>
      <c r="J6" s="210"/>
      <c r="K6" s="211"/>
      <c r="L6" s="211"/>
      <c r="M6" s="212"/>
      <c r="N6" s="212"/>
      <c r="O6" s="212"/>
      <c r="P6" s="212"/>
      <c r="Q6" s="212"/>
      <c r="R6" s="212"/>
      <c r="S6" s="212"/>
      <c r="T6" s="212"/>
      <c r="U6" s="213"/>
      <c r="V6" s="214"/>
      <c r="W6" s="210"/>
      <c r="X6" s="211"/>
      <c r="Y6" s="211"/>
      <c r="Z6" s="212"/>
      <c r="AA6" s="212"/>
      <c r="AB6" s="215"/>
      <c r="AC6" s="215"/>
      <c r="AD6" s="215"/>
      <c r="AE6" s="215"/>
      <c r="AF6" s="215"/>
      <c r="AG6" s="215"/>
      <c r="AH6" s="213"/>
      <c r="AI6" s="192"/>
      <c r="AJ6" s="210"/>
      <c r="AK6" s="211"/>
      <c r="AL6" s="211"/>
      <c r="AM6" s="212"/>
      <c r="AN6" s="212"/>
      <c r="AO6" s="215"/>
      <c r="AP6" s="215"/>
      <c r="AQ6" s="215"/>
      <c r="AR6" s="215"/>
      <c r="AS6" s="215"/>
      <c r="AT6" s="215"/>
      <c r="AU6" s="213"/>
      <c r="AV6" s="192"/>
    </row>
    <row r="7" ht="15.75" customHeight="1">
      <c r="A7" s="206"/>
      <c r="B7" s="23"/>
      <c r="C7" s="216"/>
      <c r="D7" s="216"/>
      <c r="F7" s="216"/>
      <c r="G7" s="216"/>
      <c r="H7" s="208"/>
      <c r="I7" s="209"/>
      <c r="J7" s="217"/>
      <c r="K7" s="218"/>
      <c r="L7" s="219"/>
      <c r="M7" s="220"/>
      <c r="N7" s="221"/>
      <c r="O7" s="221"/>
      <c r="P7" s="218"/>
      <c r="Q7" s="218"/>
      <c r="R7" s="218"/>
      <c r="S7" s="218"/>
      <c r="T7" s="218"/>
      <c r="U7" s="222"/>
      <c r="V7" s="214"/>
      <c r="W7" s="217"/>
      <c r="X7" s="218"/>
      <c r="Y7" s="219"/>
      <c r="Z7" s="220"/>
      <c r="AA7" s="221"/>
      <c r="AB7" s="221"/>
      <c r="AC7" s="218"/>
      <c r="AD7" s="218"/>
      <c r="AE7" s="218"/>
      <c r="AF7" s="218"/>
      <c r="AG7" s="218"/>
      <c r="AH7" s="223"/>
      <c r="AI7" s="192"/>
      <c r="AJ7" s="217"/>
      <c r="AK7" s="218"/>
      <c r="AL7" s="219"/>
      <c r="AM7" s="220"/>
      <c r="AN7" s="221"/>
      <c r="AO7" s="221"/>
      <c r="AP7" s="218"/>
      <c r="AQ7" s="218"/>
      <c r="AR7" s="218"/>
      <c r="AS7" s="218"/>
      <c r="AT7" s="218"/>
      <c r="AU7" s="223"/>
      <c r="AV7" s="192"/>
    </row>
    <row r="8" ht="22.5" customHeight="1">
      <c r="A8" s="206"/>
      <c r="B8" s="23"/>
      <c r="C8" s="224"/>
      <c r="D8" s="225" t="s">
        <v>161</v>
      </c>
      <c r="G8" s="224"/>
      <c r="H8" s="208"/>
      <c r="I8" s="209"/>
      <c r="J8" s="226"/>
      <c r="K8" s="227"/>
      <c r="L8" s="228" t="str">
        <f>'Reference Formulas'!A6</f>
        <v>Infrastructure Equipment</v>
      </c>
      <c r="M8" s="229"/>
      <c r="N8" s="229"/>
      <c r="O8" s="229"/>
      <c r="P8" s="229"/>
      <c r="Q8" s="229"/>
      <c r="R8" s="229"/>
      <c r="S8" s="229"/>
      <c r="T8" s="227"/>
      <c r="U8" s="223"/>
      <c r="V8" s="214"/>
      <c r="W8" s="226"/>
      <c r="X8" s="227"/>
      <c r="Y8" s="228" t="str">
        <f>'Reference Formulas'!A8</f>
        <v>Software and Applications</v>
      </c>
      <c r="Z8" s="229"/>
      <c r="AA8" s="229"/>
      <c r="AB8" s="229"/>
      <c r="AC8" s="229"/>
      <c r="AD8" s="229"/>
      <c r="AE8" s="229"/>
      <c r="AF8" s="229"/>
      <c r="AG8" s="227"/>
      <c r="AH8" s="223"/>
      <c r="AI8" s="192"/>
      <c r="AJ8" s="226"/>
      <c r="AK8" s="227"/>
      <c r="AL8" s="228" t="str">
        <f>'Reference Formulas'!$A$10</f>
        <v>Personnel and Support</v>
      </c>
      <c r="AM8" s="229"/>
      <c r="AN8" s="229"/>
      <c r="AO8" s="229"/>
      <c r="AP8" s="229"/>
      <c r="AQ8" s="229"/>
      <c r="AR8" s="229"/>
      <c r="AS8" s="229"/>
      <c r="AT8" s="227"/>
      <c r="AU8" s="223"/>
      <c r="AV8" s="192"/>
    </row>
    <row r="9" ht="7.5" customHeight="1">
      <c r="A9" s="206"/>
      <c r="B9" s="23"/>
      <c r="C9" s="230"/>
      <c r="D9" s="230" t="str">
        <f>IFERROR(__xludf.DUMMYFUNCTION("SPARKLINE('Reference Formulas'!$Q6,{""charttype"",""column"";""ymin"", 0; ""ymax"",(MAX('Reference Formulas'!$Q$6:$Q$8)*1.1);""firstcolor"",""#41C8C3""})"),"")</f>
        <v/>
      </c>
      <c r="E9" s="231" t="str">
        <f>IFERROR(__xludf.DUMMYFUNCTION("SPARKLINE('Reference Formulas'!$Q7,{""charttype"",""column"";""ymin"", 0; ""ymax"",(MAX('Reference Formulas'!$Q$6:$Q$8)*1.1);""firstcolor"",""#14A19C""})"),"")</f>
        <v/>
      </c>
      <c r="F9" s="231" t="str">
        <f>IFERROR(__xludf.DUMMYFUNCTION("SPARKLINE('Reference Formulas'!$Q8,{""charttype"",""column"";""ymin"", 0; ""ymax"",(MAX('Reference Formulas'!$Q$6:$Q$8)*1.1);""firstcolor"",""#A0E3E1""})"),"")</f>
        <v/>
      </c>
      <c r="G9" s="231"/>
      <c r="H9" s="208"/>
      <c r="I9" s="209"/>
      <c r="J9" s="226"/>
      <c r="K9" s="232"/>
      <c r="L9" s="233" t="str">
        <f>IFERROR(__xludf.DUMMYFUNCTION("SPARKLINE('Reference Formulas'!E$6,{""charttype"",""column"";""ymin"", 0; ""ymax"",(MAX('Reference Formulas'!$E$6:$G$6)*1.1);""firstcolor"",""#41C8C3""})"),"")</f>
        <v/>
      </c>
      <c r="M9" s="233" t="str">
        <f>IFERROR(__xludf.DUMMYFUNCTION("SPARKLINE('Reference Formulas'!F$6,{""charttype"",""column"";""ymin"", 0; ""ymax"",(MAX('Reference Formulas'!$E$6:$G$6)*1.1);""firstcolor"",""#14A19C""})"),"")</f>
        <v/>
      </c>
      <c r="N9" s="233" t="str">
        <f>IFERROR(__xludf.DUMMYFUNCTION("SPARKLINE('Reference Formulas'!G$6,{""charttype"",""column"";""ymin"", 0; ""ymax"",(MAX('Reference Formulas'!$E$6:$G$6)*1.1);""firstcolor"",""#A0E3E1""})"),"")</f>
        <v/>
      </c>
      <c r="T9" s="234"/>
      <c r="U9" s="223"/>
      <c r="W9" s="226"/>
      <c r="X9" s="232"/>
      <c r="Y9" s="233" t="str">
        <f>IFERROR(__xludf.DUMMYFUNCTION("SPARKLINE('Reference Formulas'!E$8,{""charttype"",""column"";""ymin"", 0; ""ymax"",(MAX('Reference Formulas'!$E$8:$G$8)*1.1);""firstcolor"",""#41C8C3""})"),"")</f>
        <v/>
      </c>
      <c r="Z9" s="233" t="str">
        <f>IFERROR(__xludf.DUMMYFUNCTION("SPARKLINE('Reference Formulas'!F$8,{""charttype"",""column"";""ymin"", 0; ""ymax"",(MAX('Reference Formulas'!$E$8:$G$8)*1.1);""firstcolor"",""#14A19C""})"),"")</f>
        <v/>
      </c>
      <c r="AA9" s="233" t="str">
        <f>IFERROR(__xludf.DUMMYFUNCTION("SPARKLINE('Reference Formulas'!G$8,{""charttype"",""column"";""ymin"", 0; ""ymax"",(MAX('Reference Formulas'!$E$8:$G$8)*1.1);""firstcolor"",""#A0E3E1""})"),"")</f>
        <v/>
      </c>
      <c r="AG9" s="234"/>
      <c r="AH9" s="223"/>
      <c r="AI9" s="192"/>
      <c r="AJ9" s="226"/>
      <c r="AK9" s="232"/>
      <c r="AL9" s="235" t="str">
        <f>IFERROR(__xludf.DUMMYFUNCTION("SPARKLINE('Reference Formulas'!$E$10,{""charttype"",""column"";""ymin"", 0; ""ymax"",(MAX('Reference Formulas'!$E$10:$G$10)*1.1);""firstcolor"",""#41C8C3""})"),"")</f>
        <v/>
      </c>
      <c r="AM9" s="233" t="str">
        <f>IFERROR(__xludf.DUMMYFUNCTION("SPARKLINE('Reference Formulas'!$F$10,{""charttype"",""column"";""ymin"", 0; ""ymax"",(MAX('Reference Formulas'!$E$10:$G$10)*1.1);""firstcolor"",""#14A19C""})"),"")</f>
        <v/>
      </c>
      <c r="AN9" s="233" t="str">
        <f>IFERROR(__xludf.DUMMYFUNCTION("SPARKLINE('Reference Formulas'!$G$10,{""charttype"",""column"";""ymin"", 0; ""ymax"",(MAX('Reference Formulas'!$E$10:$G$10)*1.1);""firstcolor"",""#A0E3E1""})"),"")</f>
        <v/>
      </c>
      <c r="AT9" s="234"/>
      <c r="AU9" s="223"/>
      <c r="AV9" s="192"/>
    </row>
    <row r="10" ht="3.75" customHeight="1">
      <c r="A10" s="206"/>
      <c r="B10" s="23"/>
      <c r="C10" s="230"/>
      <c r="G10" s="231"/>
      <c r="H10" s="208"/>
      <c r="I10" s="209"/>
      <c r="J10" s="226"/>
      <c r="K10" s="232"/>
      <c r="O10" s="236"/>
      <c r="P10" s="237"/>
      <c r="Q10" s="237"/>
      <c r="R10" s="237"/>
      <c r="S10" s="22"/>
      <c r="T10" s="234"/>
      <c r="U10" s="223"/>
      <c r="W10" s="226"/>
      <c r="X10" s="232"/>
      <c r="AB10" s="238"/>
      <c r="AC10" s="239"/>
      <c r="AD10" s="239"/>
      <c r="AE10" s="239"/>
      <c r="AF10" s="240"/>
      <c r="AG10" s="234"/>
      <c r="AH10" s="223"/>
      <c r="AI10" s="192"/>
      <c r="AJ10" s="226"/>
      <c r="AK10" s="232"/>
      <c r="AO10" s="236"/>
      <c r="AP10" s="237"/>
      <c r="AQ10" s="237"/>
      <c r="AR10" s="237"/>
      <c r="AS10" s="22"/>
      <c r="AT10" s="234"/>
      <c r="AU10" s="223"/>
      <c r="AV10" s="192"/>
    </row>
    <row r="11" ht="22.5" customHeight="1">
      <c r="A11" s="206"/>
      <c r="B11" s="23"/>
      <c r="C11" s="230"/>
      <c r="G11" s="231"/>
      <c r="H11" s="208"/>
      <c r="I11" s="209"/>
      <c r="J11" s="226"/>
      <c r="K11" s="232"/>
      <c r="O11" s="241"/>
      <c r="P11" s="242" t="str">
        <f>'Reference Formulas'!$C$6</f>
        <v>Existing Infrastructure</v>
      </c>
      <c r="Q11" s="242" t="str">
        <f>'Reference Formulas'!$C$7</f>
        <v>Cloud Alternative</v>
      </c>
      <c r="R11" s="242" t="str">
        <f>'Reference Formulas'!$C$8</f>
        <v/>
      </c>
      <c r="S11" s="243" t="s">
        <v>162</v>
      </c>
      <c r="T11" s="244"/>
      <c r="U11" s="222"/>
      <c r="W11" s="226"/>
      <c r="X11" s="232"/>
      <c r="AB11" s="245"/>
      <c r="AC11" s="246" t="str">
        <f>'Reference Formulas'!$C$6</f>
        <v>Existing Infrastructure</v>
      </c>
      <c r="AD11" s="246" t="str">
        <f>'Reference Formulas'!$C$7</f>
        <v>Cloud Alternative</v>
      </c>
      <c r="AE11" s="246" t="str">
        <f>'Reference Formulas'!$C$8</f>
        <v/>
      </c>
      <c r="AF11" s="247" t="s">
        <v>162</v>
      </c>
      <c r="AG11" s="244"/>
      <c r="AH11" s="223"/>
      <c r="AI11" s="192"/>
      <c r="AJ11" s="226"/>
      <c r="AK11" s="232"/>
      <c r="AO11" s="241"/>
      <c r="AP11" s="242" t="str">
        <f>'Reference Formulas'!$C$6</f>
        <v>Existing Infrastructure</v>
      </c>
      <c r="AQ11" s="242" t="str">
        <f>'Reference Formulas'!$C$7</f>
        <v>Cloud Alternative</v>
      </c>
      <c r="AR11" s="242" t="str">
        <f>'Reference Formulas'!$C$8</f>
        <v/>
      </c>
      <c r="AS11" s="243" t="s">
        <v>162</v>
      </c>
      <c r="AT11" s="244"/>
      <c r="AU11" s="223"/>
      <c r="AV11" s="192"/>
    </row>
    <row r="12" ht="22.5" customHeight="1">
      <c r="A12" s="206"/>
      <c r="B12" s="23"/>
      <c r="C12" s="230"/>
      <c r="G12" s="231"/>
      <c r="H12" s="208"/>
      <c r="I12" s="209"/>
      <c r="J12" s="226"/>
      <c r="O12" s="248" t="str">
        <f>'Reference Formulas'!$Y$6</f>
        <v>Servers</v>
      </c>
      <c r="P12" s="249">
        <f>'Reference Formulas'!$Z6</f>
        <v>114225.1793</v>
      </c>
      <c r="Q12" s="249">
        <f>'Reference Formulas'!$AA6</f>
        <v>0</v>
      </c>
      <c r="R12" s="249">
        <f>'Reference Formulas'!$AB6</f>
        <v>0</v>
      </c>
      <c r="S12" s="250" t="str">
        <f>IFERROR(__xludf.DUMMYFUNCTION("SPARKLINE($P$12:$R$12,{""charttype"", ""column"";""color"", ""#14A19C"";""firstcolor"",""#41C8C3""; ""lastcolor"", ""A0E3E1""; ""empty"", ""ignore""; ""ymax"", (MAX($P$12:$R$12)*1.1); ""ymin"", 0})"),"")</f>
        <v/>
      </c>
      <c r="U12" s="222"/>
      <c r="W12" s="226"/>
      <c r="AB12" s="251" t="str">
        <f>'Reference Formulas'!$Y$15</f>
        <v>IT Solutions</v>
      </c>
      <c r="AC12" s="252">
        <f>'Reference Formulas'!$Z15</f>
        <v>358995.7532</v>
      </c>
      <c r="AD12" s="252">
        <f>'Reference Formulas'!$AA15</f>
        <v>45000</v>
      </c>
      <c r="AE12" s="252">
        <f>'Reference Formulas'!$AB6</f>
        <v>0</v>
      </c>
      <c r="AF12" s="253" t="str">
        <f>IFERROR(__xludf.DUMMYFUNCTION("SPARKLINE($AC$12:$AE$12,{""charttype"", ""column"";""color"", ""#14A19C"";""firstcolor"",""#41C8C3""; ""lastcolor"", ""A0E3E1""; ""empty"", ""ignore""; ""ymax"", (MAX($AC$12:$AE$12)*1.1); ""ymin"", 0})"),"")</f>
        <v/>
      </c>
      <c r="AH12" s="223"/>
      <c r="AI12" s="192"/>
      <c r="AJ12" s="226"/>
      <c r="AO12" s="248" t="str">
        <f>'Reference Formulas'!$Y$24</f>
        <v>Salaries</v>
      </c>
      <c r="AP12" s="249">
        <f>'Reference Formulas'!$Z24</f>
        <v>6747622.783</v>
      </c>
      <c r="AQ12" s="249">
        <f>'Reference Formulas'!$AA24</f>
        <v>2674173.084</v>
      </c>
      <c r="AR12" s="252">
        <f>'Reference Formulas'!$AB24</f>
        <v>0</v>
      </c>
      <c r="AS12" s="250" t="str">
        <f>IFERROR(__xludf.DUMMYFUNCTION("SPARKLINE($AP$12:$AR$12,{""charttype"", ""column"";""color"", ""#14A19C"";""firstcolor"",""#41C8C3""; ""lastcolor"", ""A0E3E1""; ""empty"", ""ignore""; ""ymax"", (MAX($AP$12:$AR$12)*1.1); ""ymin"", 0})"),"")</f>
        <v/>
      </c>
      <c r="AU12" s="223"/>
      <c r="AV12" s="192"/>
    </row>
    <row r="13" ht="22.5" customHeight="1">
      <c r="A13" s="206"/>
      <c r="B13" s="23"/>
      <c r="C13" s="230"/>
      <c r="G13" s="231"/>
      <c r="H13" s="208"/>
      <c r="I13" s="209"/>
      <c r="J13" s="226"/>
      <c r="K13" s="235"/>
      <c r="O13" s="248" t="str">
        <f>'Reference Formulas'!$Y$7</f>
        <v>Networking Equipment</v>
      </c>
      <c r="P13" s="249">
        <f>'Reference Formulas'!$Z7</f>
        <v>184337.2016</v>
      </c>
      <c r="Q13" s="249">
        <f>'Reference Formulas'!$AA7</f>
        <v>73202.07569</v>
      </c>
      <c r="R13" s="249">
        <f>'Reference Formulas'!$AB7</f>
        <v>0</v>
      </c>
      <c r="S13" s="250" t="str">
        <f>IFERROR(__xludf.DUMMYFUNCTION("SPARKLINE($P$13:$R$13,{""charttype"", ""column"";""color"", ""#14A19C"";""firstcolor"",""#41C8C3""; ""lastcolor"", ""A0E3E1""; ""empty"", ""ignore""; ""ymax"", (MAX($P$13:$R$13)*1.1); ""ymin"", 0})"),"")</f>
        <v/>
      </c>
      <c r="T13" s="235"/>
      <c r="U13" s="222"/>
      <c r="W13" s="226"/>
      <c r="X13" s="235"/>
      <c r="AB13" s="251" t="str">
        <f>'Reference Formulas'!$Y$16</f>
        <v>SaaS Solutions</v>
      </c>
      <c r="AC13" s="252">
        <f>'Reference Formulas'!$Z16</f>
        <v>12471.31937</v>
      </c>
      <c r="AD13" s="252">
        <f>'Reference Formulas'!$AA16</f>
        <v>728348.9525</v>
      </c>
      <c r="AE13" s="252">
        <f>'Reference Formulas'!$AB7</f>
        <v>0</v>
      </c>
      <c r="AF13" s="253" t="str">
        <f>IFERROR(__xludf.DUMMYFUNCTION("SPARKLINE($AC$13:$AE$13,{""charttype"", ""column"";""color"", ""#14A19C"";""firstcolor"",""#41C8C3""; ""lastcolor"", ""A0E3E1""; ""empty"", ""ignore""; ""ymax"", (MAX($AC$13:$AE$13)*1.1); ""ymin"", 0})"),"")</f>
        <v/>
      </c>
      <c r="AG13" s="235"/>
      <c r="AH13" s="223"/>
      <c r="AI13" s="192"/>
      <c r="AJ13" s="226"/>
      <c r="AK13" s="235"/>
      <c r="AO13" s="248" t="str">
        <f>'Reference Formulas'!$Y$25</f>
        <v>Consulting Services</v>
      </c>
      <c r="AP13" s="249">
        <f>'Reference Formulas'!$Z25</f>
        <v>506280.8608</v>
      </c>
      <c r="AQ13" s="249">
        <f>'Reference Formulas'!$AA25</f>
        <v>482280.8608</v>
      </c>
      <c r="AR13" s="252">
        <f>'Reference Formulas'!$AB25</f>
        <v>0</v>
      </c>
      <c r="AS13" s="250" t="str">
        <f>IFERROR(__xludf.DUMMYFUNCTION("SPARKLINE($AP$13:$AR$13,{""charttype"", ""column"";""color"", ""#14A19C"";""firstcolor"",""#41C8C3""; ""lastcolor"", ""A0E3E1""; ""empty"", ""ignore""; ""ymax"", (MAX($AP$13:$AR$13)*1.1); ""ymin"", 0})"),"")</f>
        <v/>
      </c>
      <c r="AT13" s="235"/>
      <c r="AU13" s="223"/>
      <c r="AV13" s="192"/>
    </row>
    <row r="14" ht="22.5" customHeight="1">
      <c r="A14" s="206"/>
      <c r="B14" s="23"/>
      <c r="C14" s="230"/>
      <c r="G14" s="231"/>
      <c r="H14" s="208"/>
      <c r="I14" s="209"/>
      <c r="J14" s="226"/>
      <c r="K14" s="254"/>
      <c r="O14" s="248" t="str">
        <f>'Reference Formulas'!$Y$8</f>
        <v>Software and Licensing</v>
      </c>
      <c r="P14" s="249">
        <f>'Reference Formulas'!$Z8</f>
        <v>5000</v>
      </c>
      <c r="Q14" s="249">
        <f>'Reference Formulas'!$AA8</f>
        <v>0</v>
      </c>
      <c r="R14" s="249">
        <f>'Reference Formulas'!$AB8</f>
        <v>0</v>
      </c>
      <c r="S14" s="250" t="str">
        <f>IFERROR(__xludf.DUMMYFUNCTION("SPARKLINE($P$14:$R$14,{""charttype"", ""column"";""color"", ""#14A19C"";""firstcolor"",""#41C8C3""; ""lastcolor"", ""A0E3E1""; ""empty"", ""ignore""; ""ymax"", (MAX($P$14:$R$14)*1.1); ""ymin"", 0})"),"")</f>
        <v/>
      </c>
      <c r="T14" s="233"/>
      <c r="U14" s="222"/>
      <c r="V14" s="214"/>
      <c r="W14" s="226"/>
      <c r="X14" s="254"/>
      <c r="AB14" s="251" t="str">
        <f>'Reference Formulas'!$Y$17</f>
        <v>Business Software</v>
      </c>
      <c r="AC14" s="252">
        <f>'Reference Formulas'!$Z17</f>
        <v>2208123.443</v>
      </c>
      <c r="AD14" s="252">
        <f>'Reference Formulas'!$AA17</f>
        <v>455467.0725</v>
      </c>
      <c r="AE14" s="252">
        <f>'Reference Formulas'!$AB8</f>
        <v>0</v>
      </c>
      <c r="AF14" s="253" t="str">
        <f>IFERROR(__xludf.DUMMYFUNCTION("SPARKLINE($AC$14:$AE$14,{""charttype"", ""column"";""color"", ""#14A19C"";""firstcolor"",""#41C8C3""; ""lastcolor"", ""A0E3E1""; ""empty"", ""ignore""; ""ymax"", (MAX($AC$14:$AE$14)*1.1); ""ymin"", 0})"),"")</f>
        <v/>
      </c>
      <c r="AG14" s="233"/>
      <c r="AH14" s="223"/>
      <c r="AI14" s="192"/>
      <c r="AJ14" s="226"/>
      <c r="AK14" s="254"/>
      <c r="AO14" s="248" t="str">
        <f>'Reference Formulas'!$Y$26</f>
        <v>Professional Development</v>
      </c>
      <c r="AP14" s="249">
        <f>'Reference Formulas'!$Z26</f>
        <v>655475.1793</v>
      </c>
      <c r="AQ14" s="249">
        <f>'Reference Formulas'!$AA26</f>
        <v>358425.538</v>
      </c>
      <c r="AR14" s="252">
        <f>'Reference Formulas'!$AB26</f>
        <v>0</v>
      </c>
      <c r="AS14" s="250" t="str">
        <f>IFERROR(__xludf.DUMMYFUNCTION("SPARKLINE($AP$14:$AR$14,{""charttype"", ""column"";""color"", ""#14A19C"";""firstcolor"",""#41C8C3""; ""lastcolor"", ""A0E3E1""; ""empty"", ""ignore""; ""ymax"", (MAX($AP$14:$AR$14)*1.1); ""ymin"", 0})"),"")</f>
        <v/>
      </c>
      <c r="AT14" s="233"/>
      <c r="AU14" s="223"/>
      <c r="AV14" s="192"/>
    </row>
    <row r="15" ht="22.5" customHeight="1">
      <c r="A15" s="206"/>
      <c r="B15" s="23"/>
      <c r="C15" s="230"/>
      <c r="G15" s="231"/>
      <c r="H15" s="208"/>
      <c r="I15" s="209"/>
      <c r="J15" s="226"/>
      <c r="O15" s="255" t="str">
        <f>'Reference Formulas'!$Y$9</f>
        <v>Misc. Infrastructure</v>
      </c>
      <c r="P15" s="249">
        <f>'Reference Formulas'!$Z9</f>
        <v>0</v>
      </c>
      <c r="Q15" s="249">
        <f>'Reference Formulas'!$AA9</f>
        <v>0</v>
      </c>
      <c r="R15" s="249">
        <f>'Reference Formulas'!$AB9</f>
        <v>0</v>
      </c>
      <c r="S15" s="250" t="str">
        <f>IFERROR(__xludf.DUMMYFUNCTION("SPARKLINE($P$15:$R$15,{""charttype"", ""column"";""color"", ""#14A19C"";""firstcolor"",""#41C8C3""; ""lastcolor"", ""A0E3E1""; ""empty"", ""ignore""; ""ymax"", (MAX($P$15:$R$15)*1.1); ""ymin"", 0})"),"")</f>
        <v/>
      </c>
      <c r="U15" s="222"/>
      <c r="V15" s="214"/>
      <c r="W15" s="226"/>
      <c r="AB15" s="251" t="str">
        <f>'Reference Formulas'!$Y$18</f>
        <v>Misc. Applications</v>
      </c>
      <c r="AC15" s="252">
        <f>'Reference Formulas'!$Z18</f>
        <v>0</v>
      </c>
      <c r="AD15" s="252">
        <f>'Reference Formulas'!$AA18</f>
        <v>0</v>
      </c>
      <c r="AE15" s="252">
        <f>'Reference Formulas'!$AB9</f>
        <v>0</v>
      </c>
      <c r="AF15" s="253" t="str">
        <f>IFERROR(__xludf.DUMMYFUNCTION("SPARKLINE($AC$15:$AE$15,{""charttype"", ""column"";""color"", ""#14A19C"";""firstcolor"",""#41C8C3""; ""lastcolor"", ""A0E3E1""; ""empty"", ""ignore""; ""ymax"", (MAX($AC$15:$AE$15)*1.1); ""ymin"", 0})"),"")</f>
        <v/>
      </c>
      <c r="AH15" s="223"/>
      <c r="AI15" s="192"/>
      <c r="AJ15" s="226"/>
      <c r="AO15" s="248" t="str">
        <f>'Reference Formulas'!$Y$27</f>
        <v>Misc. Personnel</v>
      </c>
      <c r="AP15" s="249">
        <f>'Reference Formulas'!$Z27</f>
        <v>0</v>
      </c>
      <c r="AQ15" s="249">
        <f>'Reference Formulas'!$AA27</f>
        <v>0</v>
      </c>
      <c r="AR15" s="252">
        <f>'Reference Formulas'!$AB27</f>
        <v>0</v>
      </c>
      <c r="AS15" s="250" t="str">
        <f>IFERROR(__xludf.DUMMYFUNCTION("SPARKLINE($AP$15:$AR$15,{""charttype"", ""column"";""color"", ""#14A19C"";""firstcolor"",""#41C8C3""; ""lastcolor"", ""A0E3E1""; ""empty"", ""ignore""; ""ymax"", (MAX($AP$15:$AR$15)*1.1); ""ymin"", 0})"),"")</f>
        <v/>
      </c>
      <c r="AU15" s="223"/>
      <c r="AV15" s="192"/>
    </row>
    <row r="16" ht="18.75" customHeight="1">
      <c r="A16" s="206"/>
      <c r="B16" s="23"/>
      <c r="C16" s="230"/>
      <c r="G16" s="231"/>
      <c r="H16" s="208"/>
      <c r="I16" s="209"/>
      <c r="J16" s="226"/>
      <c r="L16" s="256">
        <f>'Reference Formulas'!E$6</f>
        <v>432242.0997</v>
      </c>
      <c r="M16" s="256">
        <f>'Reference Formulas'!F$6</f>
        <v>73202.07569</v>
      </c>
      <c r="N16" s="256">
        <f>'Reference Formulas'!G$6</f>
        <v>0</v>
      </c>
      <c r="P16" s="235"/>
      <c r="U16" s="222"/>
      <c r="V16" s="214"/>
      <c r="W16" s="226"/>
      <c r="Y16" s="256">
        <f>'Reference Formulas'!E$8</f>
        <v>2579590.516</v>
      </c>
      <c r="Z16" s="256">
        <f>'Reference Formulas'!F$8</f>
        <v>1228816.025</v>
      </c>
      <c r="AA16" s="256">
        <f>'Reference Formulas'!G$8</f>
        <v>0</v>
      </c>
      <c r="AC16" s="235"/>
      <c r="AF16" s="257"/>
      <c r="AH16" s="223"/>
      <c r="AI16" s="192"/>
      <c r="AJ16" s="226"/>
      <c r="AL16" s="256">
        <f>'Reference Formulas'!E$10</f>
        <v>7909378.823</v>
      </c>
      <c r="AM16" s="256">
        <f>'Reference Formulas'!F$10</f>
        <v>3514879.483</v>
      </c>
      <c r="AN16" s="256">
        <f>'Reference Formulas'!G$10</f>
        <v>0</v>
      </c>
      <c r="AP16" s="258"/>
      <c r="AQ16" s="258"/>
      <c r="AR16" s="258"/>
      <c r="AS16" s="192"/>
      <c r="AU16" s="223"/>
      <c r="AV16" s="192"/>
    </row>
    <row r="17" ht="22.5" customHeight="1">
      <c r="A17" s="206"/>
      <c r="B17" s="23"/>
      <c r="C17" s="230"/>
      <c r="G17" s="231"/>
      <c r="H17" s="208"/>
      <c r="I17" s="209"/>
      <c r="J17" s="226"/>
      <c r="K17" s="235"/>
      <c r="L17" s="259" t="str">
        <f>'Reference Formulas'!$C$6</f>
        <v>Existing Infrastructure</v>
      </c>
      <c r="M17" s="259" t="str">
        <f>'Reference Formulas'!$C$7</f>
        <v>Cloud Alternative</v>
      </c>
      <c r="N17" s="259" t="str">
        <f>'Reference Formulas'!$C$8</f>
        <v/>
      </c>
      <c r="O17" s="260" t="s">
        <v>163</v>
      </c>
      <c r="P17" s="261"/>
      <c r="Q17" s="261"/>
      <c r="R17" s="261"/>
      <c r="S17" s="261"/>
      <c r="T17" s="235"/>
      <c r="U17" s="222"/>
      <c r="V17" s="214"/>
      <c r="W17" s="226"/>
      <c r="X17" s="235"/>
      <c r="Y17" s="259" t="str">
        <f>'Reference Formulas'!$C$6</f>
        <v>Existing Infrastructure</v>
      </c>
      <c r="Z17" s="259" t="str">
        <f>'Reference Formulas'!$C$7</f>
        <v>Cloud Alternative</v>
      </c>
      <c r="AA17" s="259" t="str">
        <f>'Reference Formulas'!$C$8</f>
        <v/>
      </c>
      <c r="AB17" s="260" t="s">
        <v>164</v>
      </c>
      <c r="AC17" s="261"/>
      <c r="AD17" s="261"/>
      <c r="AE17" s="261"/>
      <c r="AF17" s="261"/>
      <c r="AG17" s="235"/>
      <c r="AH17" s="223"/>
      <c r="AI17" s="192"/>
      <c r="AJ17" s="226"/>
      <c r="AK17" s="235"/>
      <c r="AL17" s="259" t="str">
        <f>'Reference Formulas'!$C$6</f>
        <v>Existing Infrastructure</v>
      </c>
      <c r="AM17" s="259" t="str">
        <f>'Reference Formulas'!$C$7</f>
        <v>Cloud Alternative</v>
      </c>
      <c r="AN17" s="259" t="str">
        <f>'Reference Formulas'!$C$8</f>
        <v/>
      </c>
      <c r="AO17" s="260" t="s">
        <v>165</v>
      </c>
      <c r="AP17" s="261"/>
      <c r="AQ17" s="261"/>
      <c r="AR17" s="261"/>
      <c r="AS17" s="261"/>
      <c r="AT17" s="235"/>
      <c r="AU17" s="223"/>
      <c r="AV17" s="192"/>
    </row>
    <row r="18" ht="37.5" customHeight="1">
      <c r="A18" s="206"/>
      <c r="B18" s="23"/>
      <c r="C18" s="230"/>
      <c r="G18" s="231"/>
      <c r="H18" s="208"/>
      <c r="I18" s="209"/>
      <c r="J18" s="226"/>
      <c r="K18" s="227"/>
      <c r="O18" s="262"/>
      <c r="P18" s="263"/>
      <c r="Q18" s="263"/>
      <c r="R18" s="263"/>
      <c r="S18" s="263"/>
      <c r="T18" s="227"/>
      <c r="U18" s="264"/>
      <c r="V18" s="214"/>
      <c r="W18" s="226"/>
      <c r="X18" s="227"/>
      <c r="AB18" s="262"/>
      <c r="AC18" s="263"/>
      <c r="AD18" s="263"/>
      <c r="AE18" s="263"/>
      <c r="AF18" s="263"/>
      <c r="AG18" s="227"/>
      <c r="AH18" s="265"/>
      <c r="AI18" s="192"/>
      <c r="AJ18" s="226"/>
      <c r="AK18" s="227"/>
      <c r="AO18" s="262"/>
      <c r="AP18" s="263"/>
      <c r="AQ18" s="263"/>
      <c r="AR18" s="263"/>
      <c r="AS18" s="263"/>
      <c r="AT18" s="227"/>
      <c r="AU18" s="265"/>
      <c r="AV18" s="192"/>
    </row>
    <row r="19" ht="22.5" customHeight="1">
      <c r="A19" s="206"/>
      <c r="B19" s="23"/>
      <c r="C19" s="230"/>
      <c r="G19" s="231"/>
      <c r="H19" s="208"/>
      <c r="I19" s="209"/>
      <c r="J19" s="226"/>
      <c r="K19" s="235"/>
      <c r="L19" s="228" t="str">
        <f>'Reference Formulas'!$A$7</f>
        <v>Data Center and Hosting Costs</v>
      </c>
      <c r="M19" s="229"/>
      <c r="N19" s="229"/>
      <c r="O19" s="229"/>
      <c r="P19" s="229"/>
      <c r="Q19" s="229"/>
      <c r="R19" s="229"/>
      <c r="S19" s="229"/>
      <c r="T19" s="235"/>
      <c r="U19" s="264"/>
      <c r="V19" s="214"/>
      <c r="W19" s="226"/>
      <c r="X19" s="235"/>
      <c r="Y19" s="228" t="str">
        <f>'Reference Formulas'!$A$9</f>
        <v>Employee Devices and Hardware</v>
      </c>
      <c r="Z19" s="229"/>
      <c r="AA19" s="229"/>
      <c r="AB19" s="229"/>
      <c r="AC19" s="229"/>
      <c r="AD19" s="229"/>
      <c r="AE19" s="229"/>
      <c r="AF19" s="229"/>
      <c r="AG19" s="235"/>
      <c r="AH19" s="265"/>
      <c r="AI19" s="192"/>
      <c r="AJ19" s="226"/>
      <c r="AK19" s="235"/>
      <c r="AL19" s="228" t="str">
        <f>'Reference Formulas'!$A$11</f>
        <v>Rollout</v>
      </c>
      <c r="AM19" s="229"/>
      <c r="AN19" s="229"/>
      <c r="AO19" s="229"/>
      <c r="AP19" s="229"/>
      <c r="AQ19" s="229"/>
      <c r="AR19" s="229"/>
      <c r="AS19" s="229"/>
      <c r="AT19" s="235"/>
      <c r="AU19" s="265"/>
      <c r="AV19" s="192"/>
    </row>
    <row r="20" ht="7.5" customHeight="1">
      <c r="A20" s="206"/>
      <c r="B20" s="23"/>
      <c r="C20" s="230"/>
      <c r="G20" s="231"/>
      <c r="H20" s="208"/>
      <c r="I20" s="209"/>
      <c r="J20" s="226"/>
      <c r="K20" s="227"/>
      <c r="L20" s="235" t="str">
        <f>IFERROR(__xludf.DUMMYFUNCTION("SPARKLINE('Reference Formulas'!E$7,{""charttype"",""column"";""ymin"", 0; ""ymax"",(MAX('Reference Formulas'!$E$7:$G$7)*1.1);""firstcolor"",""#41C8C3""})"),"")</f>
        <v/>
      </c>
      <c r="M20" s="235" t="str">
        <f>IFERROR(__xludf.DUMMYFUNCTION("SPARKLINE('Reference Formulas'!F$7,{""charttype"",""column"";""ymin"", 0; ""ymax"",(MAX('Reference Formulas'!$E$7:$G$7)*1.1);""firstcolor"",""#14A19C""})"),"")</f>
        <v/>
      </c>
      <c r="N20" s="235" t="str">
        <f>IFERROR(__xludf.DUMMYFUNCTION("SPARKLINE('Reference Formulas'!G$7,{""charttype"",""column"";""ymin"", 0; ""ymax"",(MAX('Reference Formulas'!$E$7:$G$7)*1.1);""firstcolor"",""#A0E3E1""})"),"")</f>
        <v/>
      </c>
      <c r="T20" s="227"/>
      <c r="U20" s="264"/>
      <c r="V20" s="214"/>
      <c r="W20" s="226"/>
      <c r="X20" s="227"/>
      <c r="Y20" s="235" t="str">
        <f>IFERROR(__xludf.DUMMYFUNCTION("SPARKLINE('Reference Formulas'!E$9,{""charttype"",""column"";""ymin"", 0; ""ymax"",(MAX('Reference Formulas'!$E$9:$G$9)*1.1);""firstcolor"",""#41C8C3""})"),"")</f>
        <v/>
      </c>
      <c r="Z20" s="235" t="str">
        <f>IFERROR(__xludf.DUMMYFUNCTION("SPARKLINE('Reference Formulas'!F$9,{""charttype"",""column"";""ymin"", 0; ""ymax"",(MAX('Reference Formulas'!$E$9:$G$9)*1.1);""firstcolor"",""#14A19C""})"),"")</f>
        <v/>
      </c>
      <c r="AA20" s="235" t="str">
        <f>IFERROR(__xludf.DUMMYFUNCTION("SPARKLINE('Reference Formulas'!G$9,{""charttype"",""column"";""ymin"", 0; ""ymax"",(MAX('Reference Formulas'!$E$9:$G$9)*1.1);""firstcolor"",""#A0E3E1""})"),"")</f>
        <v/>
      </c>
      <c r="AG20" s="227"/>
      <c r="AH20" s="265"/>
      <c r="AI20" s="192"/>
      <c r="AJ20" s="226"/>
      <c r="AK20" s="227"/>
      <c r="AL20" s="235" t="str">
        <f>IFERROR(__xludf.DUMMYFUNCTION("SPARKLINE('Reference Formulas'!$E$11,{""charttype"",""column"";""ymin"", 0; ""ymax"",(MAX('Reference Formulas'!$E$11:$G$11)*1.1);""firstcolor"",""#41C8C3""})"),"")</f>
        <v/>
      </c>
      <c r="AM20" s="233" t="str">
        <f>IFERROR(__xludf.DUMMYFUNCTION("SPARKLINE('Reference Formulas'!$F$11,{""charttype"",""column"";""ymin"", 0; ""ymax"",(MAX('Reference Formulas'!$E$11:$G$11)*1.1);""firstcolor"",""#14A19C""})"),"")</f>
        <v/>
      </c>
      <c r="AN20" s="233" t="str">
        <f>IFERROR(__xludf.DUMMYFUNCTION("SPARKLINE('Reference Formulas'!$G$11,{""charttype"",""column"";""ymin"", 0; ""ymax"",(MAX('Reference Formulas'!$E$11:$G$11)*1.1);""firstcolor"",""#A0E3E1""})"),"")</f>
        <v/>
      </c>
      <c r="AT20" s="227"/>
      <c r="AU20" s="265"/>
      <c r="AV20" s="192"/>
    </row>
    <row r="21" ht="3.75" customHeight="1">
      <c r="A21" s="206"/>
      <c r="B21" s="23"/>
      <c r="C21" s="230"/>
      <c r="G21" s="231"/>
      <c r="H21" s="208"/>
      <c r="I21" s="209"/>
      <c r="J21" s="226"/>
      <c r="K21" s="232"/>
      <c r="O21" s="236"/>
      <c r="P21" s="237"/>
      <c r="Q21" s="237"/>
      <c r="R21" s="237"/>
      <c r="S21" s="22"/>
      <c r="T21" s="234"/>
      <c r="U21" s="264"/>
      <c r="V21" s="214"/>
      <c r="W21" s="226"/>
      <c r="X21" s="232"/>
      <c r="AB21" s="236"/>
      <c r="AC21" s="237"/>
      <c r="AD21" s="237"/>
      <c r="AE21" s="237"/>
      <c r="AF21" s="22"/>
      <c r="AG21" s="234"/>
      <c r="AH21" s="265"/>
      <c r="AI21" s="192"/>
      <c r="AJ21" s="226"/>
      <c r="AK21" s="232"/>
      <c r="AO21" s="236"/>
      <c r="AP21" s="237"/>
      <c r="AQ21" s="237"/>
      <c r="AR21" s="237"/>
      <c r="AS21" s="22"/>
      <c r="AT21" s="234"/>
      <c r="AU21" s="265"/>
      <c r="AV21" s="192"/>
    </row>
    <row r="22" ht="22.5" customHeight="1">
      <c r="A22" s="206"/>
      <c r="B22" s="23"/>
      <c r="C22" s="230"/>
      <c r="G22" s="231"/>
      <c r="H22" s="208"/>
      <c r="I22" s="209"/>
      <c r="J22" s="226"/>
      <c r="K22" s="232"/>
      <c r="O22" s="241"/>
      <c r="P22" s="242" t="str">
        <f>'Reference Formulas'!$C$6</f>
        <v>Existing Infrastructure</v>
      </c>
      <c r="Q22" s="242" t="str">
        <f>'Reference Formulas'!$C$7</f>
        <v>Cloud Alternative</v>
      </c>
      <c r="R22" s="242" t="str">
        <f>'Reference Formulas'!$C$8</f>
        <v/>
      </c>
      <c r="S22" s="243" t="s">
        <v>162</v>
      </c>
      <c r="T22" s="244"/>
      <c r="U22" s="264"/>
      <c r="V22" s="214"/>
      <c r="W22" s="226"/>
      <c r="X22" s="232"/>
      <c r="AB22" s="241"/>
      <c r="AC22" s="242" t="str">
        <f>'Reference Formulas'!$C$6</f>
        <v>Existing Infrastructure</v>
      </c>
      <c r="AD22" s="242" t="str">
        <f>'Reference Formulas'!$C$7</f>
        <v>Cloud Alternative</v>
      </c>
      <c r="AE22" s="242" t="str">
        <f>'Reference Formulas'!$C$8</f>
        <v/>
      </c>
      <c r="AF22" s="243" t="s">
        <v>162</v>
      </c>
      <c r="AG22" s="244"/>
      <c r="AH22" s="265"/>
      <c r="AI22" s="192"/>
      <c r="AJ22" s="226"/>
      <c r="AK22" s="232"/>
      <c r="AO22" s="241"/>
      <c r="AP22" s="242" t="str">
        <f>'Reference Formulas'!$C$6</f>
        <v>Existing Infrastructure</v>
      </c>
      <c r="AQ22" s="242" t="str">
        <f>'Reference Formulas'!$C$7</f>
        <v>Cloud Alternative</v>
      </c>
      <c r="AR22" s="242" t="str">
        <f>'Reference Formulas'!$C$8</f>
        <v/>
      </c>
      <c r="AS22" s="243" t="s">
        <v>162</v>
      </c>
      <c r="AT22" s="244"/>
      <c r="AU22" s="265"/>
      <c r="AV22" s="192"/>
    </row>
    <row r="23" ht="22.5" customHeight="1">
      <c r="A23" s="206"/>
      <c r="B23" s="23"/>
      <c r="C23" s="230"/>
      <c r="G23" s="231"/>
      <c r="H23" s="208"/>
      <c r="I23" s="209"/>
      <c r="J23" s="226"/>
      <c r="K23" s="235"/>
      <c r="O23" s="248" t="str">
        <f>'Reference Formulas'!$Y$10</f>
        <v>Rent/Mortgage</v>
      </c>
      <c r="P23" s="249">
        <f>'Reference Formulas'!$Z10</f>
        <v>186570.2152</v>
      </c>
      <c r="Q23" s="249">
        <f>'Reference Formulas'!$AA10</f>
        <v>0</v>
      </c>
      <c r="R23" s="249">
        <f>'Reference Formulas'!$AB10</f>
        <v>0</v>
      </c>
      <c r="S23" s="250" t="str">
        <f>IFERROR(__xludf.DUMMYFUNCTION("SPARKLINE($P$23:$R$23,{""charttype"", ""column"";""color"", ""#14A19C"";""firstcolor"",""#41C8C3""; ""lastcolor"", ""A0E3E1""; ""empty"", ""ignore""; ""ymax"", (MAX($P$23:$R$23)*1.1); ""ymin"", 0})"),"")</f>
        <v/>
      </c>
      <c r="T23" s="235"/>
      <c r="U23" s="264"/>
      <c r="V23" s="214"/>
      <c r="W23" s="226"/>
      <c r="X23" s="235"/>
      <c r="AB23" s="248" t="str">
        <f>'Reference Formulas'!$Y$19</f>
        <v>Laptops</v>
      </c>
      <c r="AC23" s="252">
        <f>'Reference Formulas'!$Z19</f>
        <v>491579.807</v>
      </c>
      <c r="AD23" s="252">
        <f>'Reference Formulas'!$AA19</f>
        <v>495602.9829</v>
      </c>
      <c r="AE23" s="252">
        <f>'Reference Formulas'!$AB19</f>
        <v>0</v>
      </c>
      <c r="AF23" s="250" t="str">
        <f>IFERROR(__xludf.DUMMYFUNCTION("SPARKLINE($AC$23:$AE$23,{""charttype"", ""column"";""color"", ""#14A19C"";""firstcolor"",""#41C8C3""; ""lastcolor"", ""A0E3E1""; ""empty"", ""ignore""; ""ymax"", (MAX($AC$23:$AE$23)*1.1); ""ymin"", 0})"),"")</f>
        <v/>
      </c>
      <c r="AG23" s="235"/>
      <c r="AH23" s="265"/>
      <c r="AI23" s="192"/>
      <c r="AJ23" s="226"/>
      <c r="AK23" s="235"/>
      <c r="AO23" s="248" t="str">
        <f>'Reference Formulas'!$Y$28</f>
        <v>Installation &amp; Setup</v>
      </c>
      <c r="AP23" s="249">
        <f>'Reference Formulas'!$Z28</f>
        <v>38261.77115</v>
      </c>
      <c r="AQ23" s="249">
        <f>'Reference Formulas'!$AA28</f>
        <v>27937.06288</v>
      </c>
      <c r="AR23" s="249">
        <f>'Reference Formulas'!$AB28</f>
        <v>0</v>
      </c>
      <c r="AS23" s="250" t="str">
        <f>IFERROR(__xludf.DUMMYFUNCTION("SPARKLINE($AP$23:$AR$23,{""charttype"", ""column"";""color"", ""#14A19C"";""firstcolor"",""#41C8C3""; ""lastcolor"", ""A0E3E1""; ""empty"", ""ignore""; ""ymax"", (MAX($AP$23:$AR$23)*1.1); ""ymin"", 0})"),"")</f>
        <v/>
      </c>
      <c r="AT23" s="235"/>
      <c r="AU23" s="265"/>
      <c r="AV23" s="192"/>
    </row>
    <row r="24" ht="22.5" customHeight="1">
      <c r="A24" s="206"/>
      <c r="B24" s="23"/>
      <c r="C24" s="230"/>
      <c r="G24" s="231"/>
      <c r="H24" s="208"/>
      <c r="I24" s="209"/>
      <c r="J24" s="226"/>
      <c r="K24" s="227"/>
      <c r="O24" s="248" t="str">
        <f>'Reference Formulas'!$Y$11</f>
        <v>Insurance</v>
      </c>
      <c r="P24" s="249">
        <f>'Reference Formulas'!$Z11</f>
        <v>8935.659684</v>
      </c>
      <c r="Q24" s="249">
        <f>'Reference Formulas'!$AA11</f>
        <v>0</v>
      </c>
      <c r="R24" s="249">
        <f>'Reference Formulas'!$AB11</f>
        <v>0</v>
      </c>
      <c r="S24" s="250" t="str">
        <f>IFERROR(__xludf.DUMMYFUNCTION("SPARKLINE($P$24:$R$24,{""charttype"", ""column"";""color"", ""#14A19C"";""firstcolor"",""#41C8C3""; ""lastcolor"", ""A0E3E1""; ""empty"", ""ignore""; ""ymax"", (MAX($P$24:$R$24)*1.1); ""ymin"", 0})"),"")</f>
        <v/>
      </c>
      <c r="T24" s="227"/>
      <c r="U24" s="265"/>
      <c r="V24" s="214"/>
      <c r="W24" s="226"/>
      <c r="X24" s="227"/>
      <c r="AB24" s="248" t="str">
        <f>'Reference Formulas'!$Y$20</f>
        <v>Smartphones</v>
      </c>
      <c r="AC24" s="252">
        <f>'Reference Formulas'!$Z20</f>
        <v>43350.97748</v>
      </c>
      <c r="AD24" s="252">
        <f>'Reference Formulas'!$AA20</f>
        <v>43350.97748</v>
      </c>
      <c r="AE24" s="252">
        <f>'Reference Formulas'!$AB20</f>
        <v>0</v>
      </c>
      <c r="AF24" s="250" t="str">
        <f>IFERROR(__xludf.DUMMYFUNCTION("SPARKLINE($AC$24:$AE$24,{""charttype"", ""column"";""color"", ""#14A19C"";""firstcolor"",""#41C8C3""; ""lastcolor"", ""A0E3E1""; ""empty"", ""ignore""; ""ymax"", (MAX($AC$24:$AE$24)*1.1); ""ymin"", 0})"),"")</f>
        <v/>
      </c>
      <c r="AG24" s="227"/>
      <c r="AH24" s="265"/>
      <c r="AI24" s="192"/>
      <c r="AJ24" s="226"/>
      <c r="AK24" s="227"/>
      <c r="AO24" s="248" t="str">
        <f>'Reference Formulas'!$Y$29</f>
        <v>Professional Services</v>
      </c>
      <c r="AP24" s="249">
        <f>'Reference Formulas'!$Z29</f>
        <v>0</v>
      </c>
      <c r="AQ24" s="249">
        <f>'Reference Formulas'!$AA29</f>
        <v>0</v>
      </c>
      <c r="AR24" s="249">
        <f>'Reference Formulas'!$AB29</f>
        <v>0</v>
      </c>
      <c r="AS24" s="250" t="str">
        <f>IFERROR(__xludf.DUMMYFUNCTION("SPARKLINE($AP$24:$AR$24,{""charttype"", ""column"";""color"", ""#14A19C"";""firstcolor"",""#41C8C3""; ""lastcolor"", ""A0E3E1""; ""empty"", ""ignore""; ""ymax"", (MAX($AP$24:$AR$24)*1.1); ""ymin"", 0})"),"")</f>
        <v/>
      </c>
      <c r="AT24" s="227"/>
      <c r="AU24" s="265"/>
      <c r="AV24" s="192"/>
    </row>
    <row r="25" ht="22.5" customHeight="1">
      <c r="A25" s="206"/>
      <c r="B25" s="23"/>
      <c r="C25" s="230"/>
      <c r="G25" s="231"/>
      <c r="H25" s="208"/>
      <c r="I25" s="209"/>
      <c r="J25" s="226"/>
      <c r="K25" s="232"/>
      <c r="O25" s="248" t="str">
        <f>'Reference Formulas'!$Y$12</f>
        <v>Utilities</v>
      </c>
      <c r="P25" s="249">
        <f>'Reference Formulas'!$Z12</f>
        <v>658510.6456</v>
      </c>
      <c r="Q25" s="249">
        <f>'Reference Formulas'!$AA12</f>
        <v>0</v>
      </c>
      <c r="R25" s="249">
        <f>'Reference Formulas'!$AB12</f>
        <v>0</v>
      </c>
      <c r="S25" s="250" t="str">
        <f>IFERROR(__xludf.DUMMYFUNCTION("SPARKLINE($P$25:$R$25,{""charttype"", ""column"";""color"", ""#14A19C"";""firstcolor"",""#41C8C3""; ""lastcolor"", ""A0E3E1""; ""empty"", ""ignore""; ""ymax"", (MAX($P$25:$R$25)*1.1); ""ymin"", 0})"),"")</f>
        <v/>
      </c>
      <c r="T25" s="234"/>
      <c r="U25" s="264"/>
      <c r="V25" s="214"/>
      <c r="W25" s="226"/>
      <c r="X25" s="232"/>
      <c r="AB25" s="248" t="str">
        <f>'Reference Formulas'!$Y$21</f>
        <v>Data plans</v>
      </c>
      <c r="AC25" s="252">
        <f>'Reference Formulas'!$Z21</f>
        <v>125648.5136</v>
      </c>
      <c r="AD25" s="252">
        <f>'Reference Formulas'!$AA21</f>
        <v>125648.5136</v>
      </c>
      <c r="AE25" s="252">
        <f>'Reference Formulas'!$AB21</f>
        <v>0</v>
      </c>
      <c r="AF25" s="250" t="str">
        <f>IFERROR(__xludf.DUMMYFUNCTION("SPARKLINE($AC$25:$AE$25,{""charttype"", ""column"";""color"", ""#14A19C"";""firstcolor"",""#41C8C3""; ""lastcolor"", ""A0E3E1""; ""empty"", ""ignore""; ""ymax"", (MAX($AC$25:$AE$25)*1.1); ""ymin"", 0})"),"")</f>
        <v/>
      </c>
      <c r="AG25" s="234"/>
      <c r="AH25" s="265"/>
      <c r="AI25" s="192"/>
      <c r="AJ25" s="226"/>
      <c r="AK25" s="232"/>
      <c r="AO25" s="248" t="str">
        <f>'Reference Formulas'!$Y$30</f>
        <v>Training</v>
      </c>
      <c r="AP25" s="249">
        <f>'Reference Formulas'!$Z30</f>
        <v>0</v>
      </c>
      <c r="AQ25" s="249">
        <f>'Reference Formulas'!$AA30</f>
        <v>20000</v>
      </c>
      <c r="AR25" s="249">
        <f>'Reference Formulas'!$AB30</f>
        <v>0</v>
      </c>
      <c r="AS25" s="250" t="str">
        <f>IFERROR(__xludf.DUMMYFUNCTION("SPARKLINE($AP$25:$AR$25,{""charttype"", ""column"";""color"", ""#14A19C"";""firstcolor"",""#41C8C3""; ""lastcolor"", ""A0E3E1""; ""empty"", ""ignore""; ""ymax"", (MAX($AP$25:$AR$25)*1.1); ""ymin"", 0})"),"")</f>
        <v/>
      </c>
      <c r="AT25" s="234"/>
      <c r="AU25" s="265"/>
      <c r="AV25" s="192"/>
    </row>
    <row r="26" ht="22.5" customHeight="1">
      <c r="A26" s="206"/>
      <c r="B26" s="23"/>
      <c r="C26" s="230"/>
      <c r="G26" s="231"/>
      <c r="H26" s="208"/>
      <c r="I26" s="209"/>
      <c r="J26" s="226"/>
      <c r="K26" s="232"/>
      <c r="O26" s="248" t="str">
        <f>'Reference Formulas'!$Y$13</f>
        <v>Security</v>
      </c>
      <c r="P26" s="249">
        <f>'Reference Formulas'!$Z13</f>
        <v>11321.2769</v>
      </c>
      <c r="Q26" s="249">
        <f>'Reference Formulas'!$AA13</f>
        <v>0</v>
      </c>
      <c r="R26" s="249">
        <f>'Reference Formulas'!$AB13</f>
        <v>0</v>
      </c>
      <c r="S26" s="250" t="str">
        <f>IFERROR(__xludf.DUMMYFUNCTION("SPARKLINE($P$26:$R$26,{""charttype"", ""column"";""color"", ""#14A19C"";""firstcolor"",""#41C8C3""; ""lastcolor"", ""A0E3E1""; ""empty"", ""ignore""; ""ymax"", (MAX($P$26:$R$26)*1.1); ""ymin"", 0})"),"")</f>
        <v/>
      </c>
      <c r="T26" s="244"/>
      <c r="U26" s="264"/>
      <c r="V26" s="214"/>
      <c r="W26" s="226"/>
      <c r="X26" s="232"/>
      <c r="AB26" s="248" t="str">
        <f>'Reference Formulas'!$Y$22</f>
        <v>Peripherals</v>
      </c>
      <c r="AC26" s="252">
        <f>'Reference Formulas'!$Z22</f>
        <v>0</v>
      </c>
      <c r="AD26" s="252">
        <f>'Reference Formulas'!$AA22</f>
        <v>0</v>
      </c>
      <c r="AE26" s="252">
        <f>'Reference Formulas'!$AB22</f>
        <v>0</v>
      </c>
      <c r="AF26" s="250" t="str">
        <f>IFERROR(__xludf.DUMMYFUNCTION("SPARKLINE($AC$26:$AE$26,{""charttype"", ""column"";""color"", ""#14A19C"";""firstcolor"",""#41C8C3""; ""lastcolor"", ""A0E3E1""; ""empty"", ""ignore""; ""ymax"", (MAX($AC$26:$AE$26)*1.1); ""ymin"", 0})"),"")</f>
        <v/>
      </c>
      <c r="AG26" s="244"/>
      <c r="AH26" s="265"/>
      <c r="AI26" s="192"/>
      <c r="AJ26" s="226"/>
      <c r="AK26" s="232"/>
      <c r="AO26" s="248" t="str">
        <f>'Reference Formulas'!$Y$31</f>
        <v>Misc. Rollout</v>
      </c>
      <c r="AP26" s="249">
        <f>'Reference Formulas'!$Z31</f>
        <v>0</v>
      </c>
      <c r="AQ26" s="249">
        <f>'Reference Formulas'!$AA31</f>
        <v>0</v>
      </c>
      <c r="AR26" s="249">
        <f>'Reference Formulas'!$AB31</f>
        <v>0</v>
      </c>
      <c r="AS26" s="250" t="str">
        <f>IFERROR(__xludf.DUMMYFUNCTION("SPARKLINE($AP$26:$AR$26,{""charttype"", ""column"";""color"", ""#14A19C"";""firstcolor"",""#41C8C3""; ""lastcolor"", ""A0E3E1""; ""empty"", ""ignore""; ""ymax"", (MAX($AP$26:$AR$26)*1.1); ""ymin"", 0})"),"")</f>
        <v/>
      </c>
      <c r="AT26" s="244"/>
      <c r="AU26" s="265"/>
      <c r="AV26" s="192"/>
    </row>
    <row r="27" ht="22.5" customHeight="1">
      <c r="A27" s="206"/>
      <c r="B27" s="23"/>
      <c r="C27" s="230"/>
      <c r="G27" s="231"/>
      <c r="H27" s="208"/>
      <c r="I27" s="209"/>
      <c r="J27" s="226"/>
      <c r="K27" s="235"/>
      <c r="O27" s="248" t="str">
        <f>'Reference Formulas'!$Y$14</f>
        <v>Misc. Data Center</v>
      </c>
      <c r="P27" s="249">
        <f>'Reference Formulas'!$Z14</f>
        <v>0</v>
      </c>
      <c r="Q27" s="249">
        <f>'Reference Formulas'!$AA14</f>
        <v>0</v>
      </c>
      <c r="R27" s="249">
        <f>'Reference Formulas'!$AB14</f>
        <v>0</v>
      </c>
      <c r="S27" s="250" t="str">
        <f>IFERROR(__xludf.DUMMYFUNCTION("SPARKLINE($P$27:$R$27,{""charttype"", ""column"";""color"", ""#14A19C"";""firstcolor"",""#41C8C3""; ""lastcolor"", ""A0E3E1""; ""empty"", ""ignore""; ""ymax"", (MAX($P$27:$R$27)*1.1); ""ymin"", 0})"),"")</f>
        <v/>
      </c>
      <c r="T27" s="235"/>
      <c r="U27" s="264"/>
      <c r="V27" s="214"/>
      <c r="W27" s="226"/>
      <c r="X27" s="235"/>
      <c r="AB27" s="248" t="str">
        <f>'Reference Formulas'!$Y$23</f>
        <v>Misc. Hardware</v>
      </c>
      <c r="AC27" s="252">
        <f>'Reference Formulas'!$Z23</f>
        <v>0</v>
      </c>
      <c r="AD27" s="252">
        <f>'Reference Formulas'!$AA23</f>
        <v>0</v>
      </c>
      <c r="AE27" s="252">
        <f>'Reference Formulas'!$AB23</f>
        <v>0</v>
      </c>
      <c r="AF27" s="250" t="str">
        <f>IFERROR(__xludf.DUMMYFUNCTION("SPARKLINE($AC$27:$AE$27,{""charttype"", ""column"";""color"", ""#14A19C"";""firstcolor"",""#41C8C3""; ""lastcolor"", ""A0E3E1""; ""empty"", ""ignore""; ""ymax"", (MAX($AC$27:$AE$27)*1.1); ""ymin"", 0})"),"")</f>
        <v/>
      </c>
      <c r="AG27" s="235"/>
      <c r="AH27" s="265"/>
      <c r="AI27" s="192"/>
      <c r="AJ27" s="226"/>
      <c r="AK27" s="235"/>
      <c r="AL27" s="256">
        <f>'Reference Formulas'!E$11</f>
        <v>38261.77115</v>
      </c>
      <c r="AM27" s="256">
        <f>'Reference Formulas'!F$11</f>
        <v>47937.06288</v>
      </c>
      <c r="AN27" s="256">
        <f>'Reference Formulas'!G$11</f>
        <v>0</v>
      </c>
      <c r="AO27" s="266"/>
      <c r="AP27" s="258"/>
      <c r="AQ27" s="258"/>
      <c r="AR27" s="258"/>
      <c r="AS27" s="192"/>
      <c r="AT27" s="235"/>
      <c r="AU27" s="265"/>
      <c r="AV27" s="192"/>
    </row>
    <row r="28" ht="22.5" customHeight="1">
      <c r="A28" s="206"/>
      <c r="B28" s="23"/>
      <c r="C28" s="267"/>
      <c r="D28" s="268">
        <f>'Reference Formulas'!$Q6</f>
        <v>12485390.3</v>
      </c>
      <c r="E28" s="268">
        <f>'Reference Formulas'!$Q7</f>
        <v>5529437.121</v>
      </c>
      <c r="F28" s="268">
        <f>'Reference Formulas'!$Q8</f>
        <v>0</v>
      </c>
      <c r="G28" s="267"/>
      <c r="H28" s="208"/>
      <c r="I28" s="209"/>
      <c r="J28" s="226"/>
      <c r="L28" s="256">
        <f>'Reference Formulas'!E$7</f>
        <v>865337.7973</v>
      </c>
      <c r="M28" s="256">
        <f>'Reference Formulas'!F$7</f>
        <v>0</v>
      </c>
      <c r="N28" s="256">
        <f>'Reference Formulas'!G$7</f>
        <v>0</v>
      </c>
      <c r="O28" s="269"/>
      <c r="P28" s="235"/>
      <c r="Q28" s="235"/>
      <c r="R28" s="235"/>
      <c r="S28" s="235"/>
      <c r="U28" s="265"/>
      <c r="V28" s="214"/>
      <c r="W28" s="226"/>
      <c r="Y28" s="256">
        <f>'Reference Formulas'!E$9</f>
        <v>660579.2981</v>
      </c>
      <c r="Z28" s="256">
        <f>'Reference Formulas'!F$9</f>
        <v>664602.474</v>
      </c>
      <c r="AA28" s="256">
        <f>'Reference Formulas'!G$9</f>
        <v>0</v>
      </c>
      <c r="AB28" s="269"/>
      <c r="AC28" s="235"/>
      <c r="AD28" s="235"/>
      <c r="AE28" s="235"/>
      <c r="AF28" s="235"/>
      <c r="AH28" s="265"/>
      <c r="AI28" s="192"/>
      <c r="AJ28" s="226"/>
      <c r="AL28" s="259" t="str">
        <f>'Reference Formulas'!$C$6</f>
        <v>Existing Infrastructure</v>
      </c>
      <c r="AM28" s="259" t="str">
        <f>'Reference Formulas'!$C$7</f>
        <v>Cloud Alternative</v>
      </c>
      <c r="AN28" s="259" t="str">
        <f>'Reference Formulas'!$C$8</f>
        <v/>
      </c>
      <c r="AO28" s="270" t="s">
        <v>166</v>
      </c>
      <c r="AU28" s="265"/>
      <c r="AV28" s="192"/>
    </row>
    <row r="29" ht="26.25" customHeight="1">
      <c r="A29" s="206"/>
      <c r="B29" s="23"/>
      <c r="C29" s="268"/>
      <c r="D29" s="271" t="str">
        <f>'Reference Formulas'!$C$6</f>
        <v>Existing Infrastructure</v>
      </c>
      <c r="E29" s="271" t="str">
        <f>'Reference Formulas'!$C$7</f>
        <v>Cloud Alternative</v>
      </c>
      <c r="F29" s="271" t="str">
        <f>'Reference Formulas'!$C$8</f>
        <v/>
      </c>
      <c r="G29" s="268"/>
      <c r="H29" s="208"/>
      <c r="I29" s="209"/>
      <c r="J29" s="226"/>
      <c r="L29" s="259" t="str">
        <f>'Reference Formulas'!$C$6</f>
        <v>Existing Infrastructure</v>
      </c>
      <c r="M29" s="259" t="str">
        <f>'Reference Formulas'!$C$7</f>
        <v>Cloud Alternative</v>
      </c>
      <c r="N29" s="259" t="str">
        <f>'Reference Formulas'!$C$8</f>
        <v/>
      </c>
      <c r="O29" s="272" t="s">
        <v>167</v>
      </c>
      <c r="U29" s="264"/>
      <c r="V29" s="214"/>
      <c r="W29" s="226"/>
      <c r="Y29" s="259" t="str">
        <f>'Reference Formulas'!$C$6</f>
        <v>Existing Infrastructure</v>
      </c>
      <c r="Z29" s="259" t="str">
        <f>'Reference Formulas'!$C$7</f>
        <v>Cloud Alternative</v>
      </c>
      <c r="AA29" s="259" t="str">
        <f>'Reference Formulas'!$C$8</f>
        <v/>
      </c>
      <c r="AB29" s="272" t="s">
        <v>168</v>
      </c>
      <c r="AH29" s="265"/>
      <c r="AI29" s="192"/>
      <c r="AJ29" s="226"/>
      <c r="AO29" s="262"/>
      <c r="AP29" s="263"/>
      <c r="AQ29" s="263"/>
      <c r="AR29" s="263"/>
      <c r="AS29" s="263"/>
      <c r="AU29" s="265"/>
      <c r="AV29" s="192"/>
    </row>
    <row r="30" ht="37.5" customHeight="1">
      <c r="A30" s="206"/>
      <c r="B30" s="23"/>
      <c r="C30" s="18"/>
      <c r="G30" s="18"/>
      <c r="H30" s="208"/>
      <c r="I30" s="209"/>
      <c r="J30" s="226"/>
      <c r="U30" s="264"/>
      <c r="V30" s="214"/>
      <c r="W30" s="226"/>
      <c r="AH30" s="265"/>
      <c r="AI30" s="192"/>
      <c r="AJ30" s="226"/>
      <c r="AU30" s="265"/>
      <c r="AV30" s="192"/>
    </row>
    <row r="31" ht="15.75" customHeight="1">
      <c r="A31" s="206"/>
      <c r="B31" s="273"/>
      <c r="C31" s="33"/>
      <c r="D31" s="33"/>
      <c r="E31" s="33"/>
      <c r="F31" s="33"/>
      <c r="G31" s="33"/>
      <c r="H31" s="274"/>
      <c r="I31" s="209"/>
      <c r="J31" s="275"/>
      <c r="K31" s="275"/>
      <c r="L31" s="275"/>
      <c r="M31" s="275"/>
      <c r="N31" s="275"/>
      <c r="O31" s="275"/>
      <c r="P31" s="275"/>
      <c r="Q31" s="275"/>
      <c r="R31" s="275"/>
      <c r="S31" s="275"/>
      <c r="T31" s="275"/>
      <c r="U31" s="276"/>
      <c r="V31" s="214"/>
      <c r="W31" s="275"/>
      <c r="X31" s="277"/>
      <c r="Y31" s="277"/>
      <c r="Z31" s="277"/>
      <c r="AA31" s="277"/>
      <c r="AB31" s="278"/>
      <c r="AC31" s="278"/>
      <c r="AD31" s="278"/>
      <c r="AE31" s="278"/>
      <c r="AF31" s="278"/>
      <c r="AG31" s="278"/>
      <c r="AH31" s="276"/>
      <c r="AI31" s="192"/>
      <c r="AJ31" s="275"/>
      <c r="AK31" s="277"/>
      <c r="AL31" s="277"/>
      <c r="AM31" s="277"/>
      <c r="AN31" s="277"/>
      <c r="AO31" s="278"/>
      <c r="AP31" s="278"/>
      <c r="AQ31" s="278"/>
      <c r="AR31" s="278"/>
      <c r="AS31" s="278"/>
      <c r="AT31" s="278"/>
      <c r="AU31" s="276"/>
      <c r="AV31" s="192"/>
    </row>
    <row r="32" ht="15.75" customHeight="1">
      <c r="A32" s="279"/>
      <c r="B32" s="280"/>
      <c r="C32" s="281"/>
      <c r="D32" s="281"/>
      <c r="E32" s="281"/>
      <c r="F32" s="281"/>
      <c r="G32" s="281"/>
      <c r="H32" s="282"/>
      <c r="I32" s="283"/>
      <c r="J32" s="282"/>
      <c r="K32" s="282"/>
      <c r="L32" s="282"/>
      <c r="M32" s="282"/>
      <c r="N32" s="282"/>
      <c r="O32" s="282"/>
      <c r="P32" s="282"/>
      <c r="Q32" s="282"/>
      <c r="R32" s="282"/>
      <c r="S32" s="282"/>
      <c r="T32" s="282"/>
      <c r="U32" s="284"/>
      <c r="V32" s="285"/>
      <c r="W32" s="257"/>
      <c r="X32" s="257"/>
      <c r="Y32" s="257"/>
      <c r="Z32" s="257"/>
      <c r="AA32" s="257"/>
      <c r="AB32" s="257"/>
      <c r="AC32" s="257"/>
      <c r="AD32" s="257"/>
      <c r="AE32" s="257"/>
      <c r="AF32" s="257"/>
      <c r="AG32" s="257"/>
      <c r="AH32" s="257"/>
      <c r="AI32" s="257"/>
      <c r="AJ32" s="257"/>
      <c r="AK32" s="257"/>
      <c r="AL32" s="257"/>
      <c r="AM32" s="257"/>
      <c r="AN32" s="257"/>
      <c r="AO32" s="257"/>
      <c r="AP32" s="257"/>
      <c r="AQ32" s="257"/>
      <c r="AR32" s="257"/>
      <c r="AS32" s="257"/>
      <c r="AT32" s="257"/>
      <c r="AU32" s="257"/>
      <c r="AV32" s="257"/>
    </row>
    <row r="33" ht="30.0" customHeight="1">
      <c r="A33" s="286" t="s">
        <v>169</v>
      </c>
      <c r="B33" s="287"/>
      <c r="C33" s="287"/>
      <c r="D33" s="287"/>
      <c r="E33" s="287"/>
      <c r="F33" s="287"/>
      <c r="G33" s="287"/>
      <c r="H33" s="287"/>
      <c r="I33" s="287"/>
      <c r="J33" s="287"/>
      <c r="K33" s="287"/>
      <c r="L33" s="287"/>
      <c r="M33" s="287"/>
      <c r="N33" s="287"/>
      <c r="O33" s="287"/>
      <c r="P33" s="287"/>
      <c r="Q33" s="287"/>
      <c r="R33" s="287"/>
      <c r="S33" s="287"/>
      <c r="T33" s="287"/>
      <c r="U33" s="287"/>
      <c r="V33" s="287"/>
      <c r="W33" s="287"/>
      <c r="X33" s="287"/>
      <c r="Y33" s="287"/>
      <c r="Z33" s="287"/>
      <c r="AA33" s="287"/>
      <c r="AB33" s="287"/>
      <c r="AC33" s="287"/>
      <c r="AD33" s="287"/>
      <c r="AE33" s="287"/>
      <c r="AF33" s="287"/>
      <c r="AG33" s="287"/>
      <c r="AH33" s="287"/>
      <c r="AI33" s="287"/>
      <c r="AJ33" s="287"/>
      <c r="AK33" s="287"/>
      <c r="AL33" s="287"/>
      <c r="AM33" s="287"/>
      <c r="AN33" s="287"/>
      <c r="AO33" s="287"/>
      <c r="AP33" s="287"/>
      <c r="AQ33" s="287"/>
      <c r="AR33" s="287"/>
      <c r="AS33" s="287"/>
      <c r="AT33" s="287"/>
      <c r="AU33" s="287"/>
      <c r="AV33" s="288"/>
    </row>
    <row r="34" ht="30.0" customHeight="1">
      <c r="A34" s="289"/>
      <c r="B34" s="290"/>
      <c r="C34" s="290"/>
      <c r="D34" s="290"/>
      <c r="E34" s="290"/>
      <c r="F34" s="290"/>
      <c r="G34" s="290"/>
      <c r="H34" s="290"/>
      <c r="I34" s="290"/>
      <c r="J34" s="290"/>
      <c r="K34" s="290"/>
      <c r="L34" s="290"/>
      <c r="M34" s="290"/>
      <c r="N34" s="290"/>
      <c r="O34" s="290"/>
      <c r="P34" s="290"/>
      <c r="Q34" s="290"/>
      <c r="R34" s="290"/>
      <c r="S34" s="290"/>
      <c r="T34" s="290"/>
      <c r="U34" s="290"/>
      <c r="V34" s="290"/>
      <c r="W34" s="290"/>
      <c r="X34" s="290"/>
      <c r="Y34" s="290"/>
      <c r="Z34" s="290"/>
      <c r="AA34" s="290"/>
      <c r="AB34" s="290"/>
      <c r="AC34" s="290"/>
      <c r="AD34" s="290"/>
      <c r="AE34" s="290"/>
      <c r="AF34" s="290"/>
      <c r="AG34" s="290"/>
      <c r="AH34" s="290"/>
      <c r="AI34" s="290"/>
      <c r="AJ34" s="290"/>
      <c r="AK34" s="290"/>
      <c r="AL34" s="290"/>
      <c r="AM34" s="290"/>
      <c r="AN34" s="290"/>
      <c r="AO34" s="290"/>
      <c r="AP34" s="290"/>
      <c r="AQ34" s="290"/>
      <c r="AR34" s="290"/>
      <c r="AS34" s="290"/>
      <c r="AT34" s="290"/>
      <c r="AU34" s="290"/>
      <c r="AV34" s="291"/>
    </row>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4">
    <mergeCell ref="AO21:AS21"/>
    <mergeCell ref="AO28:AS29"/>
    <mergeCell ref="O29:S30"/>
    <mergeCell ref="AB29:AF30"/>
    <mergeCell ref="A33:AV34"/>
    <mergeCell ref="Y20:Y27"/>
    <mergeCell ref="Z20:Z27"/>
    <mergeCell ref="AA20:AA27"/>
    <mergeCell ref="AL20:AL26"/>
    <mergeCell ref="AM20:AM26"/>
    <mergeCell ref="AN20:AN26"/>
    <mergeCell ref="AB21:AF21"/>
    <mergeCell ref="B3:U3"/>
    <mergeCell ref="B4:U4"/>
    <mergeCell ref="D7:E7"/>
    <mergeCell ref="D8:F8"/>
    <mergeCell ref="L8:S8"/>
    <mergeCell ref="Y8:AF8"/>
    <mergeCell ref="AL8:AS8"/>
    <mergeCell ref="O10:S10"/>
    <mergeCell ref="O17:S18"/>
    <mergeCell ref="AB17:AF18"/>
    <mergeCell ref="AO17:AS18"/>
    <mergeCell ref="Y19:AF19"/>
    <mergeCell ref="AL19:AS19"/>
    <mergeCell ref="Z9:Z15"/>
    <mergeCell ref="AA9:AA15"/>
    <mergeCell ref="AL9:AL15"/>
    <mergeCell ref="AM9:AM15"/>
    <mergeCell ref="AN9:AN15"/>
    <mergeCell ref="AB10:AF10"/>
    <mergeCell ref="AO10:AS10"/>
    <mergeCell ref="L9:L15"/>
    <mergeCell ref="L20:L27"/>
    <mergeCell ref="M20:M27"/>
    <mergeCell ref="N20:N27"/>
    <mergeCell ref="D9:D27"/>
    <mergeCell ref="E9:E27"/>
    <mergeCell ref="F9:F27"/>
    <mergeCell ref="M9:M15"/>
    <mergeCell ref="N9:N15"/>
    <mergeCell ref="Y9:Y15"/>
    <mergeCell ref="L19:S19"/>
    <mergeCell ref="O21:S21"/>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0"/>
  <cols>
    <col customWidth="1" min="1" max="1" width="6.38"/>
    <col customWidth="1" min="2" max="2" width="2.63"/>
    <col customWidth="1" min="3" max="3" width="1.38"/>
    <col customWidth="1" min="4" max="5" width="15.13"/>
    <col customWidth="1" hidden="1" min="6" max="6" width="15.13"/>
    <col customWidth="1" min="7" max="7" width="1.38"/>
    <col customWidth="1" min="8" max="8" width="2.63"/>
    <col customWidth="1" min="9" max="9" width="6.38"/>
    <col customWidth="1" min="10" max="10" width="2.63"/>
    <col customWidth="1" min="11" max="11" width="1.38"/>
    <col customWidth="1" min="12" max="13" width="10.13"/>
    <col customWidth="1" hidden="1" min="14" max="14" width="10.13"/>
    <col customWidth="1" min="15" max="15" width="17.63"/>
    <col customWidth="1" min="16" max="17" width="11.38"/>
    <col customWidth="1" hidden="1" min="18" max="18" width="11.38"/>
    <col customWidth="1" min="19" max="19" width="13.0"/>
    <col customWidth="1" min="20" max="20" width="1.38"/>
    <col customWidth="1" min="21" max="21" width="2.63"/>
    <col customWidth="1" min="22" max="22" width="6.38"/>
    <col customWidth="1" min="23" max="23" width="2.63"/>
    <col customWidth="1" min="24" max="24" width="1.38"/>
    <col customWidth="1" min="25" max="26" width="10.13"/>
    <col customWidth="1" hidden="1" min="27" max="27" width="10.13"/>
    <col customWidth="1" min="28" max="28" width="17.63"/>
    <col customWidth="1" min="29" max="30" width="11.38"/>
    <col customWidth="1" hidden="1" min="31" max="31" width="11.38"/>
    <col customWidth="1" min="32" max="32" width="13.0"/>
    <col customWidth="1" min="33" max="33" width="1.38"/>
    <col customWidth="1" min="34" max="34" width="2.63"/>
    <col customWidth="1" min="35" max="35" width="6.38"/>
    <col customWidth="1" min="36" max="36" width="2.63"/>
    <col customWidth="1" min="37" max="37" width="1.38"/>
    <col customWidth="1" min="38" max="39" width="10.13"/>
    <col customWidth="1" hidden="1" min="40" max="40" width="10.13"/>
    <col customWidth="1" min="41" max="41" width="17.63"/>
    <col customWidth="1" min="42" max="43" width="11.38"/>
    <col customWidth="1" hidden="1" min="44" max="44" width="11.38"/>
    <col customWidth="1" min="45" max="45" width="13.0"/>
    <col customWidth="1" min="46" max="46" width="1.38"/>
    <col customWidth="1" min="47" max="49" width="2.63"/>
  </cols>
  <sheetData>
    <row r="1" ht="29.25" customHeight="1">
      <c r="A1" s="292"/>
      <c r="B1" s="292" t="s">
        <v>170</v>
      </c>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3"/>
      <c r="AL1" s="293"/>
      <c r="AM1" s="293"/>
      <c r="AN1" s="293"/>
      <c r="AO1" s="293"/>
      <c r="AP1" s="293"/>
      <c r="AQ1" s="293"/>
      <c r="AR1" s="293"/>
      <c r="AS1" s="293"/>
      <c r="AT1" s="293"/>
      <c r="AU1" s="293"/>
      <c r="AV1" s="293"/>
      <c r="AW1" s="293"/>
    </row>
    <row r="2" ht="15.75" customHeight="1">
      <c r="A2" s="29"/>
      <c r="B2" s="29"/>
      <c r="C2" s="29"/>
      <c r="D2" s="29"/>
      <c r="E2" s="4"/>
      <c r="F2" s="4"/>
      <c r="G2" s="4"/>
      <c r="H2" s="4"/>
      <c r="I2" s="4"/>
      <c r="J2" s="4"/>
      <c r="K2" s="4"/>
      <c r="L2" s="4"/>
      <c r="M2" s="4"/>
      <c r="N2" s="4"/>
      <c r="O2" s="4"/>
      <c r="P2" s="4"/>
      <c r="Q2" s="4"/>
      <c r="R2" s="4"/>
      <c r="S2" s="4"/>
      <c r="T2" s="4"/>
      <c r="U2" s="4"/>
      <c r="V2" s="192"/>
      <c r="W2" s="192"/>
      <c r="X2" s="192"/>
      <c r="Y2" s="192"/>
      <c r="Z2" s="192"/>
      <c r="AA2" s="192"/>
      <c r="AB2" s="192"/>
      <c r="AC2" s="192"/>
      <c r="AD2" s="192"/>
      <c r="AE2" s="192"/>
      <c r="AF2" s="192"/>
      <c r="AG2" s="192"/>
      <c r="AH2" s="192"/>
      <c r="AI2" s="192"/>
      <c r="AJ2" s="192"/>
      <c r="AK2" s="192"/>
      <c r="AL2" s="192"/>
      <c r="AM2" s="192"/>
      <c r="AN2" s="192"/>
      <c r="AO2" s="192"/>
      <c r="AP2" s="192"/>
      <c r="AQ2" s="192"/>
      <c r="AR2" s="192"/>
      <c r="AS2" s="192"/>
      <c r="AT2" s="192"/>
      <c r="AU2" s="192"/>
      <c r="AV2" s="192"/>
      <c r="AW2" s="192"/>
    </row>
    <row r="3" ht="22.5" customHeight="1">
      <c r="A3" s="29"/>
      <c r="B3" s="294" t="str">
        <f>'Reference Formulas'!Q27</f>
        <v>Projected Total Cost of Ownership Comparison: Existing Infrastructure vs Cloud Alternative</v>
      </c>
      <c r="W3" s="192"/>
      <c r="X3" s="192"/>
      <c r="Y3" s="192"/>
      <c r="Z3" s="192"/>
      <c r="AA3" s="192"/>
      <c r="AB3" s="192"/>
      <c r="AC3" s="192"/>
      <c r="AD3" s="192"/>
      <c r="AE3" s="192"/>
      <c r="AF3" s="192"/>
      <c r="AG3" s="192"/>
      <c r="AH3" s="192"/>
      <c r="AI3" s="192"/>
      <c r="AJ3" s="192"/>
      <c r="AK3" s="192"/>
      <c r="AL3" s="192"/>
      <c r="AM3" s="192"/>
      <c r="AN3" s="192"/>
      <c r="AO3" s="192"/>
      <c r="AP3" s="192"/>
      <c r="AQ3" s="192"/>
      <c r="AR3" s="192"/>
      <c r="AS3" s="192"/>
      <c r="AT3" s="192"/>
      <c r="AU3" s="192"/>
      <c r="AV3" s="192"/>
      <c r="AW3" s="192"/>
    </row>
    <row r="4" ht="15.75" customHeight="1">
      <c r="A4" s="295"/>
      <c r="B4" s="296" t="s">
        <v>171</v>
      </c>
      <c r="AC4" s="297"/>
      <c r="AD4" s="297"/>
      <c r="AE4" s="297"/>
      <c r="AF4" s="297"/>
      <c r="AG4" s="297"/>
      <c r="AH4" s="297"/>
      <c r="AI4" s="297"/>
      <c r="AJ4" s="297"/>
      <c r="AK4" s="297"/>
      <c r="AL4" s="297"/>
      <c r="AM4" s="297"/>
      <c r="AN4" s="297"/>
      <c r="AO4" s="297"/>
      <c r="AP4" s="297"/>
      <c r="AQ4" s="297"/>
      <c r="AR4" s="297"/>
      <c r="AS4" s="297"/>
      <c r="AT4" s="297"/>
      <c r="AU4" s="297"/>
      <c r="AV4" s="298"/>
      <c r="AW4" s="298"/>
    </row>
    <row r="5" ht="15.0" customHeight="1">
      <c r="A5" s="29"/>
      <c r="B5" s="29"/>
      <c r="C5" s="29"/>
      <c r="D5" s="299"/>
      <c r="E5" s="300"/>
      <c r="F5" s="300"/>
      <c r="G5" s="4"/>
      <c r="H5" s="4"/>
      <c r="I5" s="4"/>
      <c r="J5" s="4"/>
      <c r="K5" s="4"/>
      <c r="M5" s="301"/>
      <c r="N5" s="301"/>
      <c r="O5" s="301"/>
      <c r="P5" s="301"/>
      <c r="Q5" s="301"/>
      <c r="R5" s="301"/>
      <c r="S5" s="301"/>
      <c r="T5" s="301"/>
      <c r="U5" s="301"/>
      <c r="V5" s="301"/>
      <c r="W5" s="192"/>
      <c r="X5" s="192"/>
      <c r="Y5" s="192"/>
      <c r="Z5" s="192"/>
      <c r="AA5" s="192"/>
      <c r="AB5" s="192"/>
      <c r="AC5" s="192"/>
      <c r="AD5" s="192"/>
      <c r="AE5" s="192"/>
      <c r="AF5" s="192"/>
      <c r="AG5" s="192"/>
      <c r="AH5" s="192"/>
      <c r="AI5" s="192"/>
      <c r="AJ5" s="192"/>
      <c r="AK5" s="192"/>
      <c r="AL5" s="192"/>
      <c r="AM5" s="192"/>
      <c r="AN5" s="192"/>
      <c r="AO5" s="192"/>
      <c r="AP5" s="192"/>
      <c r="AQ5" s="192"/>
      <c r="AR5" s="192"/>
      <c r="AS5" s="192"/>
      <c r="AT5" s="192"/>
      <c r="AU5" s="192"/>
      <c r="AV5" s="257"/>
      <c r="AW5" s="257"/>
    </row>
    <row r="6" ht="15.0" customHeight="1">
      <c r="A6" s="29"/>
      <c r="B6" s="23"/>
      <c r="C6" s="23"/>
      <c r="D6" s="207"/>
      <c r="E6" s="122"/>
      <c r="F6" s="122"/>
      <c r="G6" s="11"/>
      <c r="H6" s="208"/>
      <c r="I6" s="4"/>
      <c r="J6" s="11"/>
      <c r="K6" s="11"/>
      <c r="L6" s="13"/>
      <c r="M6" s="302"/>
      <c r="N6" s="302"/>
      <c r="O6" s="302"/>
      <c r="P6" s="302"/>
      <c r="Q6" s="302"/>
      <c r="R6" s="302"/>
      <c r="S6" s="302"/>
      <c r="T6" s="302"/>
      <c r="U6" s="303"/>
      <c r="V6" s="301"/>
      <c r="W6" s="304"/>
      <c r="X6" s="304"/>
      <c r="Y6" s="304"/>
      <c r="Z6" s="304"/>
      <c r="AA6" s="304"/>
      <c r="AB6" s="304"/>
      <c r="AC6" s="304"/>
      <c r="AD6" s="304"/>
      <c r="AE6" s="304"/>
      <c r="AF6" s="304"/>
      <c r="AG6" s="304"/>
      <c r="AH6" s="305"/>
      <c r="AI6" s="192"/>
      <c r="AJ6" s="304"/>
      <c r="AK6" s="304"/>
      <c r="AL6" s="304"/>
      <c r="AM6" s="304"/>
      <c r="AN6" s="304"/>
      <c r="AO6" s="304"/>
      <c r="AP6" s="304"/>
      <c r="AQ6" s="304"/>
      <c r="AR6" s="304"/>
      <c r="AS6" s="304"/>
      <c r="AT6" s="304"/>
      <c r="AU6" s="305"/>
      <c r="AV6" s="257"/>
      <c r="AW6" s="257"/>
    </row>
    <row r="7" ht="15.75" customHeight="1">
      <c r="A7" s="29"/>
      <c r="B7" s="23"/>
      <c r="C7" s="23"/>
      <c r="E7" s="306"/>
      <c r="H7" s="208"/>
      <c r="I7" s="4"/>
      <c r="J7" s="11"/>
      <c r="K7" s="4"/>
      <c r="L7" s="218"/>
      <c r="M7" s="218"/>
      <c r="N7" s="218"/>
      <c r="O7" s="218"/>
      <c r="P7" s="218"/>
      <c r="Q7" s="218"/>
      <c r="R7" s="218"/>
      <c r="S7" s="218"/>
      <c r="T7" s="218"/>
      <c r="U7" s="307"/>
      <c r="W7" s="304"/>
      <c r="X7" s="192"/>
      <c r="Y7" s="192"/>
      <c r="Z7" s="192"/>
      <c r="AA7" s="192"/>
      <c r="AB7" s="192"/>
      <c r="AC7" s="192"/>
      <c r="AD7" s="192"/>
      <c r="AE7" s="192"/>
      <c r="AF7" s="192"/>
      <c r="AG7" s="192"/>
      <c r="AH7" s="305"/>
      <c r="AI7" s="192"/>
      <c r="AJ7" s="304"/>
      <c r="AK7" s="192"/>
      <c r="AL7" s="192"/>
      <c r="AM7" s="192"/>
      <c r="AN7" s="192"/>
      <c r="AO7" s="192"/>
      <c r="AP7" s="192"/>
      <c r="AQ7" s="192"/>
      <c r="AR7" s="192"/>
      <c r="AS7" s="192"/>
      <c r="AT7" s="192"/>
      <c r="AU7" s="305"/>
      <c r="AV7" s="257"/>
      <c r="AW7" s="257"/>
    </row>
    <row r="8" ht="22.5" customHeight="1">
      <c r="A8" s="29"/>
      <c r="B8" s="23"/>
      <c r="C8" s="23"/>
      <c r="D8" s="308" t="s">
        <v>161</v>
      </c>
      <c r="E8" s="128"/>
      <c r="F8" s="128"/>
      <c r="H8" s="208"/>
      <c r="I8" s="4"/>
      <c r="J8" s="11"/>
      <c r="K8" s="4"/>
      <c r="L8" s="309" t="str">
        <f>'Reference Formulas'!A6</f>
        <v>Infrastructure Equipment</v>
      </c>
      <c r="M8" s="128"/>
      <c r="N8" s="128"/>
      <c r="O8" s="128"/>
      <c r="P8" s="128"/>
      <c r="Q8" s="128"/>
      <c r="R8" s="128"/>
      <c r="S8" s="128"/>
      <c r="T8" s="227"/>
      <c r="U8" s="310"/>
      <c r="V8" s="311"/>
      <c r="W8" s="312"/>
      <c r="X8" s="311"/>
      <c r="Y8" s="309" t="str">
        <f>'Reference Formulas'!A8</f>
        <v>Software and Applications</v>
      </c>
      <c r="Z8" s="128"/>
      <c r="AA8" s="128"/>
      <c r="AB8" s="128"/>
      <c r="AC8" s="128"/>
      <c r="AD8" s="128"/>
      <c r="AE8" s="128"/>
      <c r="AF8" s="128"/>
      <c r="AG8" s="192"/>
      <c r="AH8" s="305"/>
      <c r="AI8" s="192"/>
      <c r="AJ8" s="312"/>
      <c r="AK8" s="311"/>
      <c r="AL8" s="309" t="str">
        <f>'Reference Formulas'!A10</f>
        <v>Personnel and Support</v>
      </c>
      <c r="AM8" s="128"/>
      <c r="AN8" s="128"/>
      <c r="AO8" s="128"/>
      <c r="AP8" s="128"/>
      <c r="AQ8" s="128"/>
      <c r="AR8" s="128"/>
      <c r="AS8" s="128"/>
      <c r="AT8" s="192"/>
      <c r="AU8" s="305"/>
      <c r="AV8" s="257"/>
      <c r="AW8" s="257"/>
    </row>
    <row r="9" ht="7.5" customHeight="1">
      <c r="A9" s="29"/>
      <c r="B9" s="23"/>
      <c r="C9" s="23"/>
      <c r="D9" s="313"/>
      <c r="E9" s="300"/>
      <c r="H9" s="208"/>
      <c r="I9" s="4"/>
      <c r="J9" s="11"/>
      <c r="K9" s="4"/>
      <c r="L9" s="233" t="str">
        <f>IFERROR(__xludf.DUMMYFUNCTION("SPARKLINE('Reference Formulas'!M$6,{""charttype"",""column"";""ymin"", 0; ""ymax"",(MAX('Reference Formulas'!$M$6:$O$6)*1.1);""firstcolor"",""#41C8C3""})"),"")</f>
        <v/>
      </c>
      <c r="M9" s="233" t="str">
        <f>IFERROR(__xludf.DUMMYFUNCTION("SPARKLINE('Reference Formulas'!N$6,{""charttype"",""column"";""ymin"", 0; ""ymax"",(MAX('Reference Formulas'!$M$6:$O$6)*1.1);""firstcolor"",""#14A19C""})"),"")</f>
        <v/>
      </c>
      <c r="N9" s="233" t="str">
        <f>IFERROR(__xludf.DUMMYFUNCTION("SPARKLINE('Reference Formulas'!O$6,{""charttype"",""column"";""ymin"", 0; ""ymax"",(MAX('Reference Formulas'!$M$6:$O$6)*1.1);""firstcolor"",""#A0E3E1""})"),"")</f>
        <v/>
      </c>
      <c r="O9" s="227"/>
      <c r="P9" s="227"/>
      <c r="Q9" s="227"/>
      <c r="R9" s="227"/>
      <c r="S9" s="227"/>
      <c r="T9" s="227"/>
      <c r="U9" s="314"/>
      <c r="V9" s="315"/>
      <c r="W9" s="316"/>
      <c r="X9" s="315"/>
      <c r="Y9" s="233" t="str">
        <f>IFERROR(__xludf.DUMMYFUNCTION("SPARKLINE('Reference Formulas'!M$8,{""charttype"",""column"";""ymin"", 0; ""ymax"",(MAX('Reference Formulas'!$M$8:$O$8)*1.1);""firstcolor"",""#41C8C3""})"),"")</f>
        <v/>
      </c>
      <c r="Z9" s="233" t="str">
        <f>IFERROR(__xludf.DUMMYFUNCTION("SPARKLINE('Reference Formulas'!N$8,{""charttype"",""column"";""ymin"", 0; ""ymax"",(MAX('Reference Formulas'!$M$8:$O$8)*1.1);""firstcolor"",""#14A19C""})"),"")</f>
        <v/>
      </c>
      <c r="AA9" s="233" t="str">
        <f>IFERROR(__xludf.DUMMYFUNCTION("SPARKLINE('Reference Formulas'!O$8,{""charttype"",""column"";""ymin"", 0; ""ymax"",(MAX('Reference Formulas'!$M$8:$O$8)*1.1);""firstcolor"",""#A0E3E1""})"),"")</f>
        <v/>
      </c>
      <c r="AB9" s="192"/>
      <c r="AC9" s="192"/>
      <c r="AD9" s="192"/>
      <c r="AE9" s="192"/>
      <c r="AF9" s="192"/>
      <c r="AG9" s="192"/>
      <c r="AH9" s="305"/>
      <c r="AI9" s="192"/>
      <c r="AJ9" s="316"/>
      <c r="AK9" s="315"/>
      <c r="AL9" s="233" t="str">
        <f>IFERROR(__xludf.DUMMYFUNCTION("SPARKLINE('Reference Formulas'!M$10,{""charttype"",""column"";""ymin"", 0; ""ymax"",(MAX('Reference Formulas'!$M$10:$O$10)*1.1);""firstcolor"",""#41C8C3""})"),"")</f>
        <v/>
      </c>
      <c r="AM9" s="233" t="str">
        <f>IFERROR(__xludf.DUMMYFUNCTION("SPARKLINE('Reference Formulas'!N$10,{""charttype"",""column"";""ymin"", 0; ""ymax"",(MAX('Reference Formulas'!$M$10:$O$10)*1.1);""firstcolor"",""#14A19C""})"),"")</f>
        <v/>
      </c>
      <c r="AN9" s="233" t="str">
        <f>IFERROR(__xludf.DUMMYFUNCTION("SPARKLINE('Reference Formulas'!O$10,{""charttype"",""column"";""ymin"", 0; ""ymax"",(MAX('Reference Formulas'!$M$10:$O$10)*1.1);""firstcolor"",""#A0E3E1""})"),"")</f>
        <v/>
      </c>
      <c r="AO9" s="192"/>
      <c r="AP9" s="192"/>
      <c r="AQ9" s="192"/>
      <c r="AR9" s="192"/>
      <c r="AS9" s="192"/>
      <c r="AT9" s="192"/>
      <c r="AU9" s="305"/>
      <c r="AV9" s="257"/>
      <c r="AW9" s="257"/>
    </row>
    <row r="10" ht="3.75" customHeight="1">
      <c r="A10" s="29"/>
      <c r="B10" s="23"/>
      <c r="C10" s="23"/>
      <c r="D10" s="313" t="str">
        <f>IFERROR(__xludf.DUMMYFUNCTION("SPARKLINE('Reference Formulas'!$Q11,{""charttype"",""column"";""ymin"", 0; ""ymax"",(MAX('Reference Formulas'!$Q$11:$Q$13)*1.1);""firstcolor"",""#41C8C3""})"),"")</f>
        <v/>
      </c>
      <c r="E10" s="300" t="str">
        <f>IFERROR(__xludf.DUMMYFUNCTION("SPARKLINE('Reference Formulas'!$Q12,{""charttype"",""column"";""ymin"", 0; ""ymax"",(MAX('Reference Formulas'!$Q$11:$Q$13)*1.1);""firstcolor"",""#14A19C""})"),"")</f>
        <v/>
      </c>
      <c r="F10" s="300" t="str">
        <f>IFERROR(__xludf.DUMMYFUNCTION("SPARKLINE('Reference Formulas'!$Q13,{""charttype"",""column"";""ymin"", 0; ""ymax"",(MAX('Reference Formulas'!$Q$11:$Q$13)*1.1);""firstcolor"",""#A0E3E1""})"),"")</f>
        <v/>
      </c>
      <c r="H10" s="208"/>
      <c r="I10" s="4"/>
      <c r="J10" s="11"/>
      <c r="K10" s="4"/>
      <c r="O10" s="312"/>
      <c r="P10" s="242"/>
      <c r="Q10" s="242"/>
      <c r="R10" s="242"/>
      <c r="S10" s="317"/>
      <c r="U10" s="318"/>
      <c r="V10" s="227"/>
      <c r="W10" s="319"/>
      <c r="X10" s="227"/>
      <c r="AB10" s="304"/>
      <c r="AC10" s="304"/>
      <c r="AD10" s="304"/>
      <c r="AE10" s="304"/>
      <c r="AF10" s="304"/>
      <c r="AG10" s="192"/>
      <c r="AH10" s="305"/>
      <c r="AI10" s="192"/>
      <c r="AJ10" s="319"/>
      <c r="AK10" s="227"/>
      <c r="AO10" s="304"/>
      <c r="AP10" s="304"/>
      <c r="AQ10" s="304"/>
      <c r="AR10" s="304"/>
      <c r="AS10" s="304"/>
      <c r="AT10" s="192"/>
      <c r="AU10" s="305"/>
      <c r="AV10" s="257"/>
      <c r="AW10" s="257"/>
    </row>
    <row r="11" ht="22.5" customHeight="1">
      <c r="A11" s="29"/>
      <c r="B11" s="23"/>
      <c r="C11" s="23"/>
      <c r="H11" s="208"/>
      <c r="I11" s="4"/>
      <c r="J11" s="11"/>
      <c r="K11" s="4"/>
      <c r="O11" s="312"/>
      <c r="P11" s="242" t="str">
        <f>'Reference Formulas'!$C$6</f>
        <v>Existing Infrastructure</v>
      </c>
      <c r="Q11" s="242" t="str">
        <f>'Reference Formulas'!$C$7</f>
        <v>Cloud Alternative</v>
      </c>
      <c r="R11" s="242" t="str">
        <f>'Reference Formulas'!$C$8</f>
        <v/>
      </c>
      <c r="S11" s="317" t="s">
        <v>162</v>
      </c>
      <c r="U11" s="318"/>
      <c r="V11" s="227"/>
      <c r="W11" s="319"/>
      <c r="X11" s="227"/>
      <c r="AB11" s="312"/>
      <c r="AC11" s="242" t="str">
        <f>'Reference Formulas'!$C$6</f>
        <v>Existing Infrastructure</v>
      </c>
      <c r="AD11" s="242" t="str">
        <f>'Reference Formulas'!$C$7</f>
        <v>Cloud Alternative</v>
      </c>
      <c r="AE11" s="242" t="str">
        <f>'Reference Formulas'!$C$8</f>
        <v/>
      </c>
      <c r="AF11" s="317" t="s">
        <v>162</v>
      </c>
      <c r="AG11" s="192"/>
      <c r="AH11" s="305"/>
      <c r="AI11" s="192"/>
      <c r="AJ11" s="319"/>
      <c r="AK11" s="227"/>
      <c r="AO11" s="312"/>
      <c r="AP11" s="242" t="str">
        <f>'Reference Formulas'!$C$6</f>
        <v>Existing Infrastructure</v>
      </c>
      <c r="AQ11" s="242" t="str">
        <f>'Reference Formulas'!$C$7</f>
        <v>Cloud Alternative</v>
      </c>
      <c r="AR11" s="242" t="str">
        <f>'Reference Formulas'!$C$8</f>
        <v/>
      </c>
      <c r="AS11" s="317" t="s">
        <v>162</v>
      </c>
      <c r="AT11" s="192"/>
      <c r="AU11" s="305"/>
      <c r="AV11" s="257"/>
      <c r="AW11" s="257"/>
    </row>
    <row r="12" ht="22.5" customHeight="1">
      <c r="A12" s="29"/>
      <c r="B12" s="23"/>
      <c r="C12" s="23"/>
      <c r="H12" s="208"/>
      <c r="I12" s="4"/>
      <c r="J12" s="11"/>
      <c r="K12" s="4"/>
      <c r="O12" s="320" t="str">
        <f>'Reference Formulas'!$Y$6</f>
        <v>Servers</v>
      </c>
      <c r="P12" s="249">
        <f>'Reference Formulas'!$AC6</f>
        <v>55475.17932</v>
      </c>
      <c r="Q12" s="249">
        <f>'Reference Formulas'!$AD6</f>
        <v>0</v>
      </c>
      <c r="R12" s="249">
        <f>'Reference Formulas'!$AE6</f>
        <v>0</v>
      </c>
      <c r="S12" s="304" t="str">
        <f>IFERROR(__xludf.DUMMYFUNCTION("SPARKLINE(P12:R12,{""charttype"", ""column"";""color"", ""#14A19C"";""firstcolor"",""#41C8C3""; ""lastcolor"", ""A0E3E1""; ""empty"", ""ignore""; ""ymax"", (MAX(P12:R12)*1.1); ""ymin"", 0})"),"")</f>
        <v/>
      </c>
      <c r="U12" s="318"/>
      <c r="V12" s="227"/>
      <c r="W12" s="319"/>
      <c r="X12" s="227"/>
      <c r="AB12" s="320" t="str">
        <f>'Reference Formulas'!$Y$15</f>
        <v>IT Solutions</v>
      </c>
      <c r="AC12" s="249">
        <f>'Reference Formulas'!$AC15</f>
        <v>232995.7532</v>
      </c>
      <c r="AD12" s="249">
        <f>'Reference Formulas'!$AD15</f>
        <v>0</v>
      </c>
      <c r="AE12" s="249">
        <f>'Reference Formulas'!$AE15</f>
        <v>0</v>
      </c>
      <c r="AF12" s="304" t="str">
        <f>IFERROR(__xludf.DUMMYFUNCTION("SPARKLINE(AC12:AE12,{""charttype"", ""column"";""color"", ""#14A19C"";""firstcolor"",""#41C8C3""; ""lastcolor"", ""A0E3E1""; ""empty"", ""ignore""; ""ymax"", (MAX(AC12:AE12)*1.1); ""ymin"", 0})"),"")</f>
        <v/>
      </c>
      <c r="AG12" s="192"/>
      <c r="AH12" s="305"/>
      <c r="AI12" s="192"/>
      <c r="AJ12" s="319"/>
      <c r="AK12" s="227"/>
      <c r="AO12" s="320" t="str">
        <f>'Reference Formulas'!$Y$24</f>
        <v>Salaries</v>
      </c>
      <c r="AP12" s="249">
        <f>'Reference Formulas'!$AC24</f>
        <v>2407622.783</v>
      </c>
      <c r="AQ12" s="249">
        <f>'Reference Formulas'!$AD24</f>
        <v>954173.0844</v>
      </c>
      <c r="AR12" s="249">
        <f>'Reference Formulas'!$AE24</f>
        <v>0</v>
      </c>
      <c r="AS12" s="304" t="str">
        <f>IFERROR(__xludf.DUMMYFUNCTION("SPARKLINE(AP12:AR12,{""charttype"", ""column"";""color"", ""#14A19C"";""firstcolor"",""#41C8C3""; ""lastcolor"", ""A0E3E1""; ""empty"", ""ignore""; ""ymax"", (MAX(AP12:AR12)*1.1); ""ymin"", 0})"),"")</f>
        <v/>
      </c>
      <c r="AT12" s="192"/>
      <c r="AU12" s="305"/>
      <c r="AV12" s="257"/>
      <c r="AW12" s="257"/>
    </row>
    <row r="13" ht="22.5" customHeight="1">
      <c r="A13" s="29"/>
      <c r="B13" s="23"/>
      <c r="C13" s="23"/>
      <c r="H13" s="208"/>
      <c r="I13" s="4"/>
      <c r="J13" s="11"/>
      <c r="K13" s="4"/>
      <c r="O13" s="320" t="str">
        <f>'Reference Formulas'!$Y$7</f>
        <v>Networking Equipment</v>
      </c>
      <c r="P13" s="249">
        <f>'Reference Formulas'!$AC7</f>
        <v>70737.20158</v>
      </c>
      <c r="Q13" s="249">
        <f>'Reference Formulas'!$AD7</f>
        <v>27602.07569</v>
      </c>
      <c r="R13" s="249">
        <f>'Reference Formulas'!$AE7</f>
        <v>0</v>
      </c>
      <c r="S13" s="304" t="str">
        <f>IFERROR(__xludf.DUMMYFUNCTION("SPARKLINE(P13:R13,{""charttype"", ""column"";""color"", ""#14A19C"";""firstcolor"",""#41C8C3""; ""lastcolor"", ""A0E3E1""; ""empty"", ""ignore""; ""ymax"", (MAX(P13:R13)*1.1); ""ymin"", 0})"),"")</f>
        <v/>
      </c>
      <c r="U13" s="12"/>
      <c r="W13" s="13"/>
      <c r="AB13" s="320" t="str">
        <f>'Reference Formulas'!$Y$16</f>
        <v>SaaS Solutions</v>
      </c>
      <c r="AC13" s="249">
        <f>'Reference Formulas'!$AC16</f>
        <v>5991.319367</v>
      </c>
      <c r="AD13" s="249">
        <f>'Reference Formulas'!$AD16</f>
        <v>449348.9525</v>
      </c>
      <c r="AE13" s="249">
        <f>'Reference Formulas'!$AE16</f>
        <v>0</v>
      </c>
      <c r="AF13" s="304" t="str">
        <f>IFERROR(__xludf.DUMMYFUNCTION("SPARKLINE(AC13:AE13,{""charttype"", ""column"";""color"", ""#14A19C"";""firstcolor"",""#41C8C3""; ""lastcolor"", ""A0E3E1""; ""empty"", ""ignore""; ""ymax"", (MAX(AC13:AE13)*1.1); ""ymin"", 0})"),"")</f>
        <v/>
      </c>
      <c r="AG13" s="192"/>
      <c r="AH13" s="305"/>
      <c r="AI13" s="192"/>
      <c r="AJ13" s="13"/>
      <c r="AO13" s="320" t="str">
        <f>'Reference Formulas'!$Y$25</f>
        <v>Consulting Services</v>
      </c>
      <c r="AP13" s="249">
        <f>'Reference Formulas'!$AC25</f>
        <v>266280.8608</v>
      </c>
      <c r="AQ13" s="249">
        <f>'Reference Formulas'!$AD25</f>
        <v>266280.8608</v>
      </c>
      <c r="AR13" s="249">
        <f>'Reference Formulas'!$AE25</f>
        <v>0</v>
      </c>
      <c r="AS13" s="304" t="str">
        <f>IFERROR(__xludf.DUMMYFUNCTION("SPARKLINE(AP13:AR13,{""charttype"", ""column"";""color"", ""#14A19C"";""firstcolor"",""#41C8C3""; ""lastcolor"", ""A0E3E1""; ""empty"", ""ignore""; ""ymax"", (MAX(AP13:AR13)*1.1); ""ymin"", 0})"),"")</f>
        <v/>
      </c>
      <c r="AT13" s="192"/>
      <c r="AU13" s="305"/>
      <c r="AV13" s="257"/>
      <c r="AW13" s="257"/>
    </row>
    <row r="14" ht="22.5" customHeight="1">
      <c r="A14" s="29"/>
      <c r="B14" s="23"/>
      <c r="C14" s="23"/>
      <c r="H14" s="208"/>
      <c r="I14" s="4"/>
      <c r="J14" s="11"/>
      <c r="K14" s="4"/>
      <c r="O14" s="320" t="str">
        <f>'Reference Formulas'!$Y$8</f>
        <v>Software and Licensing</v>
      </c>
      <c r="P14" s="249">
        <f>'Reference Formulas'!$AC8</f>
        <v>67679.71878</v>
      </c>
      <c r="Q14" s="249">
        <f>'Reference Formulas'!$AD8</f>
        <v>0</v>
      </c>
      <c r="R14" s="249">
        <f>'Reference Formulas'!$AE8</f>
        <v>0</v>
      </c>
      <c r="S14" s="304" t="str">
        <f>IFERROR(__xludf.DUMMYFUNCTION("SPARKLINE(P14:R14,{""charttype"", ""column"";""color"", ""#14A19C"";""firstcolor"",""#41C8C3""; ""lastcolor"", ""A0E3E1""; ""empty"", ""ignore""; ""ymax"", (MAX(P14:R14)*1.1); ""ymin"", 0})"),"")</f>
        <v/>
      </c>
      <c r="U14" s="12"/>
      <c r="W14" s="13"/>
      <c r="AB14" s="320" t="str">
        <f>'Reference Formulas'!$Y$17</f>
        <v>Business Software</v>
      </c>
      <c r="AC14" s="249">
        <f>'Reference Formulas'!$AC17</f>
        <v>1065123.443</v>
      </c>
      <c r="AD14" s="249">
        <f>'Reference Formulas'!$AD17</f>
        <v>238987.0725</v>
      </c>
      <c r="AE14" s="249">
        <f>'Reference Formulas'!$AE17</f>
        <v>0</v>
      </c>
      <c r="AF14" s="304" t="str">
        <f>IFERROR(__xludf.DUMMYFUNCTION("SPARKLINE(AC14:AE14,{""charttype"", ""column"";""color"", ""#14A19C"";""firstcolor"",""#41C8C3""; ""lastcolor"", ""A0E3E1""; ""empty"", ""ignore""; ""ymax"", (MAX(AC14:AE14)*1.1); ""ymin"", 0})"),"")</f>
        <v/>
      </c>
      <c r="AG14" s="192"/>
      <c r="AH14" s="305"/>
      <c r="AI14" s="192"/>
      <c r="AJ14" s="13"/>
      <c r="AO14" s="320" t="str">
        <f>'Reference Formulas'!$Y$26</f>
        <v>Professional Development</v>
      </c>
      <c r="AP14" s="249">
        <f>'Reference Formulas'!$AC26</f>
        <v>55475.17932</v>
      </c>
      <c r="AQ14" s="249">
        <f>'Reference Formulas'!$AD26</f>
        <v>166425.538</v>
      </c>
      <c r="AR14" s="249">
        <f>'Reference Formulas'!$AE26</f>
        <v>0</v>
      </c>
      <c r="AS14" s="304" t="str">
        <f>IFERROR(__xludf.DUMMYFUNCTION("SPARKLINE(AP14:AR14,{""charttype"", ""column"";""color"", ""#14A19C"";""firstcolor"",""#41C8C3""; ""lastcolor"", ""A0E3E1""; ""empty"", ""ignore""; ""ymax"", (MAX(AP14:AR14)*1.1); ""ymin"", 0})"),"")</f>
        <v/>
      </c>
      <c r="AT14" s="192"/>
      <c r="AU14" s="305"/>
      <c r="AV14" s="257"/>
      <c r="AW14" s="257"/>
    </row>
    <row r="15" ht="22.5" customHeight="1">
      <c r="A15" s="29"/>
      <c r="B15" s="23"/>
      <c r="C15" s="23"/>
      <c r="H15" s="208"/>
      <c r="I15" s="4"/>
      <c r="J15" s="11"/>
      <c r="K15" s="4"/>
      <c r="O15" s="320" t="str">
        <f>'Reference Formulas'!$Y$9</f>
        <v>Misc. Infrastructure</v>
      </c>
      <c r="P15" s="249">
        <f>'Reference Formulas'!$AC9</f>
        <v>0</v>
      </c>
      <c r="Q15" s="249">
        <f>'Reference Formulas'!$AD9</f>
        <v>0</v>
      </c>
      <c r="R15" s="249">
        <f>'Reference Formulas'!$AE9</f>
        <v>0</v>
      </c>
      <c r="S15" s="304" t="str">
        <f>IFERROR(__xludf.DUMMYFUNCTION("SPARKLINE(P15:R15,{""charttype"", ""column"";""color"", ""#14A19C"";""firstcolor"",""#41C8C3""; ""lastcolor"", ""A0E3E1""; ""empty"", ""ignore""; ""ymax"", (MAX(P15:R15)*1.1); ""ymin"", 0})"),"")</f>
        <v/>
      </c>
      <c r="U15" s="12"/>
      <c r="W15" s="13"/>
      <c r="AB15" s="320" t="str">
        <f>'Reference Formulas'!$Y$18</f>
        <v>Misc. Applications</v>
      </c>
      <c r="AC15" s="249">
        <f>'Reference Formulas'!$AC18</f>
        <v>0</v>
      </c>
      <c r="AD15" s="249">
        <f>'Reference Formulas'!$AD18</f>
        <v>0</v>
      </c>
      <c r="AE15" s="249">
        <f>'Reference Formulas'!$AE18</f>
        <v>0</v>
      </c>
      <c r="AF15" s="304" t="str">
        <f>IFERROR(__xludf.DUMMYFUNCTION("SPARKLINE(AC15:AE15,{""charttype"", ""column"";""color"", ""#14A19C"";""firstcolor"",""#41C8C3""; ""lastcolor"", ""A0E3E1""; ""empty"", ""ignore""; ""ymax"", (MAX(AC15:AE15)*1.1); ""ymin"", 0})"),"")</f>
        <v/>
      </c>
      <c r="AG15" s="192"/>
      <c r="AH15" s="305"/>
      <c r="AI15" s="192"/>
      <c r="AJ15" s="13"/>
      <c r="AO15" s="320" t="str">
        <f>'Reference Formulas'!$Y$27</f>
        <v>Misc. Personnel</v>
      </c>
      <c r="AP15" s="249">
        <f>'Reference Formulas'!$AC27</f>
        <v>0</v>
      </c>
      <c r="AQ15" s="249">
        <f>'Reference Formulas'!$AD27</f>
        <v>0</v>
      </c>
      <c r="AR15" s="249">
        <f>'Reference Formulas'!$AE27</f>
        <v>0</v>
      </c>
      <c r="AS15" s="304" t="str">
        <f>IFERROR(__xludf.DUMMYFUNCTION("SPARKLINE(AP15:AR15,{""charttype"", ""column"";""color"", ""#14A19C"";""firstcolor"",""#41C8C3""; ""lastcolor"", ""A0E3E1""; ""empty"", ""ignore""; ""ymax"", (MAX(AP15:AR15)*1.1); ""ymin"", 0})"),"")</f>
        <v/>
      </c>
      <c r="AT15" s="192"/>
      <c r="AU15" s="305"/>
      <c r="AV15" s="257"/>
      <c r="AW15" s="257"/>
    </row>
    <row r="16" ht="18.75" customHeight="1">
      <c r="A16" s="29"/>
      <c r="B16" s="23"/>
      <c r="C16" s="23"/>
      <c r="H16" s="208"/>
      <c r="I16" s="4"/>
      <c r="J16" s="11"/>
      <c r="K16" s="4"/>
      <c r="L16" s="321">
        <f>'Reference Formulas'!M$6</f>
        <v>193892.0997</v>
      </c>
      <c r="M16" s="321">
        <f>'Reference Formulas'!N$6</f>
        <v>27602.07569</v>
      </c>
      <c r="N16" s="321">
        <f>'Reference Formulas'!O$6</f>
        <v>0</v>
      </c>
      <c r="S16" s="235"/>
      <c r="U16" s="12"/>
      <c r="W16" s="13"/>
      <c r="Y16" s="321">
        <f>'Reference Formulas'!M$8</f>
        <v>1304110.516</v>
      </c>
      <c r="Z16" s="321">
        <f>'Reference Formulas'!N$8</f>
        <v>688336.0251</v>
      </c>
      <c r="AA16" s="321">
        <f>'Reference Formulas'!O$8</f>
        <v>0</v>
      </c>
      <c r="AC16" s="235"/>
      <c r="AD16" s="235"/>
      <c r="AE16" s="235"/>
      <c r="AF16" s="192"/>
      <c r="AG16" s="192"/>
      <c r="AH16" s="305"/>
      <c r="AI16" s="192"/>
      <c r="AJ16" s="13"/>
      <c r="AL16" s="321">
        <f>'Reference Formulas'!M$10</f>
        <v>2729378.823</v>
      </c>
      <c r="AM16" s="321">
        <f>'Reference Formulas'!N$10</f>
        <v>1386879.483</v>
      </c>
      <c r="AN16" s="321">
        <f>'Reference Formulas'!O$10</f>
        <v>0</v>
      </c>
      <c r="AP16" s="235"/>
      <c r="AQ16" s="235"/>
      <c r="AR16" s="235"/>
      <c r="AS16" s="192"/>
      <c r="AT16" s="192"/>
      <c r="AU16" s="305"/>
      <c r="AV16" s="257"/>
      <c r="AW16" s="257"/>
    </row>
    <row r="17" ht="22.5" customHeight="1">
      <c r="A17" s="29"/>
      <c r="B17" s="23"/>
      <c r="C17" s="23"/>
      <c r="H17" s="208"/>
      <c r="I17" s="4"/>
      <c r="J17" s="11"/>
      <c r="K17" s="4"/>
      <c r="L17" s="259" t="str">
        <f>'Reference Formulas'!$C$6</f>
        <v>Existing Infrastructure</v>
      </c>
      <c r="M17" s="259" t="str">
        <f>'Reference Formulas'!$C$7</f>
        <v>Cloud Alternative</v>
      </c>
      <c r="N17" s="259" t="str">
        <f>'Reference Formulas'!$C$8</f>
        <v/>
      </c>
      <c r="O17" s="272" t="s">
        <v>172</v>
      </c>
      <c r="T17" s="235"/>
      <c r="U17" s="12"/>
      <c r="W17" s="13"/>
      <c r="Y17" s="259" t="str">
        <f>'Reference Formulas'!$C$6</f>
        <v>Existing Infrastructure</v>
      </c>
      <c r="Z17" s="259" t="str">
        <f>'Reference Formulas'!$C$7</f>
        <v>Cloud Alternative</v>
      </c>
      <c r="AA17" s="259" t="str">
        <f>'Reference Formulas'!$C$8</f>
        <v/>
      </c>
      <c r="AB17" s="272" t="s">
        <v>164</v>
      </c>
      <c r="AG17" s="192"/>
      <c r="AH17" s="305"/>
      <c r="AI17" s="192"/>
      <c r="AJ17" s="13"/>
      <c r="AL17" s="259" t="str">
        <f>'Reference Formulas'!$C$6</f>
        <v>Existing Infrastructure</v>
      </c>
      <c r="AM17" s="259" t="str">
        <f>'Reference Formulas'!$C$7</f>
        <v>Cloud Alternative</v>
      </c>
      <c r="AN17" s="259" t="str">
        <f>'Reference Formulas'!$C$8</f>
        <v/>
      </c>
      <c r="AO17" s="272" t="s">
        <v>165</v>
      </c>
      <c r="AT17" s="192"/>
      <c r="AU17" s="305"/>
      <c r="AV17" s="257"/>
      <c r="AW17" s="257"/>
    </row>
    <row r="18" ht="37.5" customHeight="1">
      <c r="A18" s="29"/>
      <c r="B18" s="23"/>
      <c r="C18" s="23"/>
      <c r="H18" s="208"/>
      <c r="I18" s="4"/>
      <c r="J18" s="11"/>
      <c r="K18" s="4"/>
      <c r="T18" s="244"/>
      <c r="U18" s="12"/>
      <c r="W18" s="13"/>
      <c r="AG18" s="192"/>
      <c r="AH18" s="305"/>
      <c r="AI18" s="192"/>
      <c r="AJ18" s="13"/>
      <c r="AM18" s="227"/>
      <c r="AN18" s="227"/>
      <c r="AT18" s="192"/>
      <c r="AU18" s="305"/>
      <c r="AV18" s="257"/>
      <c r="AW18" s="257"/>
    </row>
    <row r="19" ht="22.5" customHeight="1">
      <c r="A19" s="29"/>
      <c r="B19" s="23"/>
      <c r="C19" s="23"/>
      <c r="H19" s="208"/>
      <c r="I19" s="4"/>
      <c r="J19" s="11"/>
      <c r="K19" s="4"/>
      <c r="L19" s="309" t="str">
        <f>'Reference Formulas'!A7</f>
        <v>Data Center and Hosting Costs</v>
      </c>
      <c r="M19" s="128"/>
      <c r="N19" s="128"/>
      <c r="O19" s="128"/>
      <c r="P19" s="128"/>
      <c r="Q19" s="128"/>
      <c r="R19" s="128"/>
      <c r="S19" s="128"/>
      <c r="T19" s="235"/>
      <c r="U19" s="322"/>
      <c r="V19" s="235"/>
      <c r="W19" s="323"/>
      <c r="X19" s="235"/>
      <c r="Y19" s="309" t="str">
        <f>'Reference Formulas'!A9</f>
        <v>Employee Devices and Hardware</v>
      </c>
      <c r="Z19" s="128"/>
      <c r="AA19" s="128"/>
      <c r="AB19" s="128"/>
      <c r="AC19" s="128"/>
      <c r="AD19" s="128"/>
      <c r="AE19" s="128"/>
      <c r="AF19" s="128"/>
      <c r="AG19" s="192"/>
      <c r="AH19" s="305"/>
      <c r="AI19" s="192"/>
      <c r="AJ19" s="323"/>
      <c r="AK19" s="235"/>
      <c r="AL19" s="309" t="str">
        <f>'Reference Formulas'!A11</f>
        <v>Rollout</v>
      </c>
      <c r="AM19" s="128"/>
      <c r="AN19" s="128"/>
      <c r="AO19" s="128"/>
      <c r="AP19" s="128"/>
      <c r="AQ19" s="128"/>
      <c r="AR19" s="128"/>
      <c r="AS19" s="128"/>
      <c r="AT19" s="192"/>
      <c r="AU19" s="305"/>
      <c r="AV19" s="257"/>
      <c r="AW19" s="257"/>
    </row>
    <row r="20" ht="7.5" customHeight="1">
      <c r="A20" s="29"/>
      <c r="B20" s="23"/>
      <c r="C20" s="23"/>
      <c r="H20" s="208"/>
      <c r="I20" s="4"/>
      <c r="J20" s="11"/>
      <c r="K20" s="4"/>
      <c r="L20" s="233" t="str">
        <f>IFERROR(__xludf.DUMMYFUNCTION("SPARKLINE('Reference Formulas'!M$7,{""charttype"",""column"";""ymin"", 0; ""ymax"",(MAX('Reference Formulas'!$M$7:$O$7)*1.1);""firstcolor"",""#41C8C3""})"),"")</f>
        <v/>
      </c>
      <c r="M20" s="233" t="str">
        <f>IFERROR(__xludf.DUMMYFUNCTION("SPARKLINE('Reference Formulas'!N$7,{""charttype"",""column"";""ymin"", 0; ""ymax"",(MAX('Reference Formulas'!$M$7:$O$7)*1.1);""firstcolor"",""#14A19C""})"),"")</f>
        <v/>
      </c>
      <c r="N20" s="233" t="str">
        <f>IFERROR(__xludf.DUMMYFUNCTION("SPARKLINE('Reference Formulas'!O$7,{""charttype"",""column"";""ymin"", 0; ""ymax"",(MAX('Reference Formulas'!$M$7:$O$7)*1.1);""firstcolor"",""#A0E3E1""})"),"")</f>
        <v/>
      </c>
      <c r="T20" s="235"/>
      <c r="U20" s="322"/>
      <c r="V20" s="235"/>
      <c r="W20" s="323"/>
      <c r="X20" s="235"/>
      <c r="Y20" s="235" t="str">
        <f>IFERROR(__xludf.DUMMYFUNCTION("SPARKLINE('Reference Formulas'!M$9,{""charttype"",""column"";""ymin"", 0; ""ymax"",(MAX('Reference Formulas'!$M$9:$O$9)*1.1);""firstcolor"",""#41C8C3""})"),"")</f>
        <v/>
      </c>
      <c r="Z20" s="235" t="str">
        <f>IFERROR(__xludf.DUMMYFUNCTION("SPARKLINE('Reference Formulas'!N$9,{""charttype"",""column"";""ymin"", 0; ""ymax"",(MAX('Reference Formulas'!$M$9:$O$9)*1.1);""firstcolor"",""#14A19C""})"),"")</f>
        <v/>
      </c>
      <c r="AA20" s="235" t="str">
        <f>IFERROR(__xludf.DUMMYFUNCTION("SPARKLINE('Reference Formulas'!O$9,{""charttype"",""column"";""ymin"", 0; ""ymax"",(MAX('Reference Formulas'!$M$9:$O$9)*1.1);""firstcolor"",""#A0E3E1""})"),"")</f>
        <v/>
      </c>
      <c r="AC20" s="232"/>
      <c r="AD20" s="324"/>
      <c r="AE20" s="244"/>
      <c r="AF20" s="192"/>
      <c r="AG20" s="192"/>
      <c r="AH20" s="305"/>
      <c r="AI20" s="192"/>
      <c r="AJ20" s="323"/>
      <c r="AK20" s="235"/>
      <c r="AL20" s="235" t="str">
        <f>IFERROR(__xludf.DUMMYFUNCTION("SPARKLINE('Reference Formulas'!M$11,{""charttype"",""column"";""ymin"", 0; ""ymax"",(MAX('Reference Formulas'!$M$11:$O$11)*1.1);""firstcolor"",""#41C8C3""})"),"")</f>
        <v/>
      </c>
      <c r="AM20" s="235" t="str">
        <f>IFERROR(__xludf.DUMMYFUNCTION("SPARKLINE('Reference Formulas'!N$11,{""charttype"",""column"";""ymin"", 0; ""ymax"",(MAX('Reference Formulas'!$M$11:$O$11)*1.1);""firstcolor"",""#14A19C""})"),"")</f>
        <v/>
      </c>
      <c r="AN20" s="235" t="str">
        <f>IFERROR(__xludf.DUMMYFUNCTION("SPARKLINE('Reference Formulas'!O$11,{""charttype"",""column"";""ymin"", 0; ""ymax"",(MAX('Reference Formulas'!$M$11:$O$11)*1.1);""firstcolor"",""#A0E3E1""})"),"")</f>
        <v/>
      </c>
      <c r="AO20" s="244"/>
      <c r="AP20" s="192"/>
      <c r="AQ20" s="192"/>
      <c r="AR20" s="192"/>
      <c r="AS20" s="192"/>
      <c r="AT20" s="192"/>
      <c r="AU20" s="305"/>
      <c r="AV20" s="257"/>
      <c r="AW20" s="257"/>
    </row>
    <row r="21" ht="3.75" customHeight="1">
      <c r="A21" s="29"/>
      <c r="B21" s="23"/>
      <c r="C21" s="23"/>
      <c r="H21" s="208"/>
      <c r="I21" s="4"/>
      <c r="J21" s="11"/>
      <c r="K21" s="4"/>
      <c r="O21" s="13"/>
      <c r="P21" s="13"/>
      <c r="Q21" s="13"/>
      <c r="R21" s="13"/>
      <c r="S21" s="13"/>
      <c r="T21" s="227"/>
      <c r="U21" s="322"/>
      <c r="V21" s="244"/>
      <c r="W21" s="323"/>
      <c r="X21" s="244"/>
      <c r="AB21" s="13"/>
      <c r="AG21" s="192"/>
      <c r="AH21" s="305"/>
      <c r="AI21" s="192"/>
      <c r="AJ21" s="323"/>
      <c r="AK21" s="244"/>
      <c r="AO21" s="323"/>
      <c r="AP21" s="304"/>
      <c r="AQ21" s="304"/>
      <c r="AR21" s="304"/>
      <c r="AS21" s="304"/>
      <c r="AT21" s="192"/>
      <c r="AU21" s="305"/>
      <c r="AV21" s="257"/>
      <c r="AW21" s="257"/>
    </row>
    <row r="22" ht="22.5" customHeight="1">
      <c r="A22" s="29"/>
      <c r="B22" s="23"/>
      <c r="C22" s="23"/>
      <c r="H22" s="208"/>
      <c r="I22" s="4"/>
      <c r="J22" s="11"/>
      <c r="K22" s="4"/>
      <c r="O22" s="312"/>
      <c r="P22" s="242" t="str">
        <f>'Reference Formulas'!$C$6</f>
        <v>Existing Infrastructure</v>
      </c>
      <c r="Q22" s="242" t="str">
        <f>'Reference Formulas'!$C$7</f>
        <v>Cloud Alternative</v>
      </c>
      <c r="R22" s="242" t="str">
        <f>'Reference Formulas'!$C$8</f>
        <v/>
      </c>
      <c r="S22" s="317" t="s">
        <v>162</v>
      </c>
      <c r="T22" s="234"/>
      <c r="U22" s="322"/>
      <c r="V22" s="235"/>
      <c r="W22" s="323"/>
      <c r="X22" s="235"/>
      <c r="AB22" s="312"/>
      <c r="AC22" s="242" t="str">
        <f>'Reference Formulas'!$C$6</f>
        <v>Existing Infrastructure</v>
      </c>
      <c r="AD22" s="242" t="str">
        <f>'Reference Formulas'!$C$7</f>
        <v>Cloud Alternative</v>
      </c>
      <c r="AE22" s="242" t="str">
        <f>'Reference Formulas'!$C$8</f>
        <v/>
      </c>
      <c r="AF22" s="317" t="s">
        <v>162</v>
      </c>
      <c r="AG22" s="192"/>
      <c r="AH22" s="305"/>
      <c r="AI22" s="192"/>
      <c r="AJ22" s="323"/>
      <c r="AK22" s="235"/>
      <c r="AO22" s="312"/>
      <c r="AP22" s="242" t="str">
        <f>'Reference Formulas'!$C$6</f>
        <v>Existing Infrastructure</v>
      </c>
      <c r="AQ22" s="242" t="str">
        <f>'Reference Formulas'!$C$7</f>
        <v>Cloud Alternative</v>
      </c>
      <c r="AR22" s="242" t="str">
        <f>'Reference Formulas'!$C$8</f>
        <v/>
      </c>
      <c r="AS22" s="317" t="s">
        <v>162</v>
      </c>
      <c r="AT22" s="192"/>
      <c r="AU22" s="305"/>
      <c r="AV22" s="257"/>
      <c r="AW22" s="257"/>
    </row>
    <row r="23" ht="22.5" customHeight="1">
      <c r="A23" s="29"/>
      <c r="B23" s="23"/>
      <c r="C23" s="23"/>
      <c r="H23" s="208"/>
      <c r="I23" s="4"/>
      <c r="J23" s="11"/>
      <c r="K23" s="4"/>
      <c r="O23" s="320" t="str">
        <f>'Reference Formulas'!$Y$10</f>
        <v>Rent/Mortgage</v>
      </c>
      <c r="P23" s="249">
        <f>'Reference Formulas'!$AC10</f>
        <v>66570.21519</v>
      </c>
      <c r="Q23" s="249">
        <f>'Reference Formulas'!$AD10</f>
        <v>0</v>
      </c>
      <c r="R23" s="249">
        <f>'Reference Formulas'!$AE10</f>
        <v>0</v>
      </c>
      <c r="S23" s="304" t="str">
        <f>IFERROR(__xludf.DUMMYFUNCTION("SPARKLINE(P23:R23,{""charttype"", ""column"";""color"", ""#14A19C"";""firstcolor"",""#41C8C3""; ""lastcolor"", ""A0E3E1""; ""empty"", ""ignore""; ""ymax"", (MAX(P23:R23)*1.1); ""ymin"", 0})"),"")</f>
        <v/>
      </c>
      <c r="T23" s="244"/>
      <c r="U23" s="318"/>
      <c r="V23" s="227"/>
      <c r="W23" s="319"/>
      <c r="X23" s="227"/>
      <c r="AB23" s="320" t="str">
        <f>'Reference Formulas'!$Y$19</f>
        <v>Laptops</v>
      </c>
      <c r="AC23" s="249">
        <f>'Reference Formulas'!$AC19</f>
        <v>191579.807</v>
      </c>
      <c r="AD23" s="249">
        <f>'Reference Formulas'!$AD19</f>
        <v>195602.9829</v>
      </c>
      <c r="AE23" s="249">
        <f>'Reference Formulas'!$AE19</f>
        <v>0</v>
      </c>
      <c r="AF23" s="304" t="str">
        <f>IFERROR(__xludf.DUMMYFUNCTION("SPARKLINE(AC23:AE23,{""charttype"", ""column"";""color"", ""#14A19C"";""firstcolor"",""#41C8C3""; ""lastcolor"", ""A0E3E1""; ""empty"", ""ignore""; ""ymax"", (MAX(AC23:AE23)*1.1); ""ymin"", 0})"),"")</f>
        <v/>
      </c>
      <c r="AG23" s="192"/>
      <c r="AH23" s="305"/>
      <c r="AI23" s="192"/>
      <c r="AJ23" s="319"/>
      <c r="AK23" s="227"/>
      <c r="AO23" s="320" t="str">
        <f>'Reference Formulas'!$Y$28</f>
        <v>Installation &amp; Setup</v>
      </c>
      <c r="AP23" s="249">
        <f>'Reference Formulas'!$AC28</f>
        <v>19046.77115</v>
      </c>
      <c r="AQ23" s="249">
        <f>'Reference Formulas'!$AD28</f>
        <v>14014.06288</v>
      </c>
      <c r="AR23" s="249">
        <f>'Reference Formulas'!$AE28</f>
        <v>0</v>
      </c>
      <c r="AS23" s="304" t="str">
        <f>IFERROR(__xludf.DUMMYFUNCTION("SPARKLINE(AP23:AR23,{""charttype"", ""column"";""color"", ""#14A19C"";""firstcolor"",""#41C8C3""; ""lastcolor"", ""A0E3E1""; ""empty"", ""ignore""; ""ymax"", (MAX(AP23:AR23)*1.1); ""ymin"", 0})"),"")</f>
        <v/>
      </c>
      <c r="AT23" s="192"/>
      <c r="AU23" s="305"/>
      <c r="AV23" s="257"/>
      <c r="AW23" s="257"/>
    </row>
    <row r="24" ht="22.5" customHeight="1">
      <c r="A24" s="29"/>
      <c r="B24" s="23"/>
      <c r="C24" s="23"/>
      <c r="H24" s="208"/>
      <c r="I24" s="4"/>
      <c r="J24" s="11"/>
      <c r="K24" s="4"/>
      <c r="O24" s="320" t="str">
        <f>'Reference Formulas'!$Y$11</f>
        <v>Insurance</v>
      </c>
      <c r="P24" s="249">
        <f>'Reference Formulas'!$AC11</f>
        <v>2995.659684</v>
      </c>
      <c r="Q24" s="249">
        <f>'Reference Formulas'!$AD11</f>
        <v>0</v>
      </c>
      <c r="R24" s="249">
        <f>'Reference Formulas'!$AE11</f>
        <v>0</v>
      </c>
      <c r="S24" s="304" t="str">
        <f>IFERROR(__xludf.DUMMYFUNCTION("SPARKLINE(P24:R24,{""charttype"", ""column"";""color"", ""#14A19C"";""firstcolor"",""#41C8C3""; ""lastcolor"", ""A0E3E1""; ""empty"", ""ignore""; ""ymax"", (MAX(P24:R24)*1.1); ""ymin"", 0})"),"")</f>
        <v/>
      </c>
      <c r="T24" s="244"/>
      <c r="U24" s="325"/>
      <c r="V24" s="234"/>
      <c r="W24" s="326"/>
      <c r="X24" s="234"/>
      <c r="AB24" s="320" t="str">
        <f>'Reference Formulas'!$Y$20</f>
        <v>Smartphones</v>
      </c>
      <c r="AC24" s="249">
        <f>'Reference Formulas'!$AC20</f>
        <v>22350.97748</v>
      </c>
      <c r="AD24" s="249">
        <f>'Reference Formulas'!$AD20</f>
        <v>22350.97748</v>
      </c>
      <c r="AE24" s="249">
        <f>'Reference Formulas'!$AE20</f>
        <v>0</v>
      </c>
      <c r="AF24" s="304" t="str">
        <f>IFERROR(__xludf.DUMMYFUNCTION("SPARKLINE(AC24:AE24,{""charttype"", ""column"";""color"", ""#14A19C"";""firstcolor"",""#41C8C3""; ""lastcolor"", ""A0E3E1""; ""empty"", ""ignore""; ""ymax"", (MAX(AC24:AE24)*1.1); ""ymin"", 0})"),"")</f>
        <v/>
      </c>
      <c r="AG24" s="192"/>
      <c r="AH24" s="305"/>
      <c r="AI24" s="192"/>
      <c r="AJ24" s="326"/>
      <c r="AK24" s="234"/>
      <c r="AO24" s="320" t="str">
        <f>'Reference Formulas'!$Y$29</f>
        <v>Professional Services</v>
      </c>
      <c r="AP24" s="249">
        <f>'Reference Formulas'!$AC29</f>
        <v>0</v>
      </c>
      <c r="AQ24" s="249">
        <f>'Reference Formulas'!$AD29</f>
        <v>0</v>
      </c>
      <c r="AR24" s="249">
        <f>'Reference Formulas'!$AE29</f>
        <v>0</v>
      </c>
      <c r="AS24" s="304" t="str">
        <f>IFERROR(__xludf.DUMMYFUNCTION("SPARKLINE(AP24:AR24,{""charttype"", ""column"";""color"", ""#14A19C"";""firstcolor"",""#41C8C3""; ""lastcolor"", ""A0E3E1""; ""empty"", ""ignore""; ""ymax"", (MAX(AP24:AR24)*1.1); ""ymin"", 0})"),"")</f>
        <v/>
      </c>
      <c r="AT24" s="192"/>
      <c r="AU24" s="305"/>
      <c r="AV24" s="257"/>
      <c r="AW24" s="257"/>
    </row>
    <row r="25" ht="22.5" customHeight="1">
      <c r="A25" s="29"/>
      <c r="B25" s="23"/>
      <c r="C25" s="23"/>
      <c r="H25" s="208"/>
      <c r="I25" s="4"/>
      <c r="J25" s="11"/>
      <c r="K25" s="4"/>
      <c r="O25" s="320" t="str">
        <f>'Reference Formulas'!$Y$12</f>
        <v>Utilities</v>
      </c>
      <c r="P25" s="249">
        <f>'Reference Formulas'!$AC12</f>
        <v>199710.6456</v>
      </c>
      <c r="Q25" s="249">
        <f>'Reference Formulas'!$AD12</f>
        <v>0</v>
      </c>
      <c r="R25" s="249">
        <f>'Reference Formulas'!$AE12</f>
        <v>0</v>
      </c>
      <c r="S25" s="304" t="str">
        <f>IFERROR(__xludf.DUMMYFUNCTION("SPARKLINE(P25:R25,{""charttype"", ""column"";""color"", ""#14A19C"";""firstcolor"",""#41C8C3""; ""lastcolor"", ""A0E3E1""; ""empty"", ""ignore""; ""ymax"", (MAX(P25:R25)*1.1); ""ymin"", 0})"),"")</f>
        <v/>
      </c>
      <c r="T25" s="235"/>
      <c r="U25" s="322"/>
      <c r="V25" s="244"/>
      <c r="W25" s="323"/>
      <c r="X25" s="244"/>
      <c r="AB25" s="320" t="str">
        <f>'Reference Formulas'!$Y$21</f>
        <v>Data plans</v>
      </c>
      <c r="AC25" s="249">
        <f>'Reference Formulas'!$AC21</f>
        <v>81548.51361</v>
      </c>
      <c r="AD25" s="249">
        <f>'Reference Formulas'!$AD21</f>
        <v>81548.51361</v>
      </c>
      <c r="AE25" s="249">
        <f>'Reference Formulas'!$AE21</f>
        <v>0</v>
      </c>
      <c r="AF25" s="304" t="str">
        <f>IFERROR(__xludf.DUMMYFUNCTION("SPARKLINE(AC25:AE25,{""charttype"", ""column"";""color"", ""#14A19C"";""firstcolor"",""#41C8C3""; ""lastcolor"", ""A0E3E1""; ""empty"", ""ignore""; ""ymax"", (MAX(AC25:AE25)*1.1); ""ymin"", 0})"),"")</f>
        <v/>
      </c>
      <c r="AG25" s="192"/>
      <c r="AH25" s="305"/>
      <c r="AI25" s="192"/>
      <c r="AJ25" s="323"/>
      <c r="AK25" s="244"/>
      <c r="AO25" s="320" t="str">
        <f>'Reference Formulas'!$Y$30</f>
        <v>Training</v>
      </c>
      <c r="AP25" s="249">
        <f>'Reference Formulas'!$AC30</f>
        <v>0</v>
      </c>
      <c r="AQ25" s="249">
        <f>'Reference Formulas'!$AD30</f>
        <v>20000</v>
      </c>
      <c r="AR25" s="249">
        <f>'Reference Formulas'!$AE30</f>
        <v>0</v>
      </c>
      <c r="AS25" s="304" t="str">
        <f>IFERROR(__xludf.DUMMYFUNCTION("SPARKLINE(AP25:AR25,{""charttype"", ""column"";""color"", ""#14A19C"";""firstcolor"",""#41C8C3""; ""lastcolor"", ""A0E3E1""; ""empty"", ""ignore""; ""ymax"", (MAX(AP25:AR25)*1.1); ""ymin"", 0})"),"")</f>
        <v/>
      </c>
      <c r="AT25" s="192"/>
      <c r="AU25" s="305"/>
      <c r="AV25" s="257"/>
      <c r="AW25" s="257"/>
    </row>
    <row r="26" ht="22.5" customHeight="1">
      <c r="A26" s="29"/>
      <c r="B26" s="23"/>
      <c r="C26" s="23"/>
      <c r="H26" s="208"/>
      <c r="I26" s="4"/>
      <c r="J26" s="11"/>
      <c r="K26" s="4"/>
      <c r="O26" s="320" t="str">
        <f>'Reference Formulas'!$Y$13</f>
        <v>Security</v>
      </c>
      <c r="P26" s="249">
        <f>'Reference Formulas'!$AC13</f>
        <v>8321.276899</v>
      </c>
      <c r="Q26" s="249">
        <f>'Reference Formulas'!$AD13</f>
        <v>0</v>
      </c>
      <c r="R26" s="249">
        <f>'Reference Formulas'!$AE13</f>
        <v>0</v>
      </c>
      <c r="S26" s="304" t="str">
        <f>IFERROR(__xludf.DUMMYFUNCTION("SPARKLINE(P26:R26,{""charttype"", ""column"";""color"", ""#14A19C"";""firstcolor"",""#41C8C3""; ""lastcolor"", ""A0E3E1""; ""empty"", ""ignore""; ""ymax"", (MAX(P26:R26)*1.1); ""ymin"", 0})"),"")</f>
        <v/>
      </c>
      <c r="T26" s="227"/>
      <c r="U26" s="322"/>
      <c r="V26" s="244"/>
      <c r="W26" s="323"/>
      <c r="X26" s="244"/>
      <c r="AB26" s="320" t="str">
        <f>'Reference Formulas'!$Y$22</f>
        <v>Peripherals</v>
      </c>
      <c r="AC26" s="249">
        <f>'Reference Formulas'!$AC22</f>
        <v>0</v>
      </c>
      <c r="AD26" s="249">
        <f>'Reference Formulas'!$AD22</f>
        <v>0</v>
      </c>
      <c r="AE26" s="249">
        <f>'Reference Formulas'!$AE22</f>
        <v>0</v>
      </c>
      <c r="AF26" s="304" t="str">
        <f>IFERROR(__xludf.DUMMYFUNCTION("SPARKLINE(AC26:AE26,{""charttype"", ""column"";""color"", ""#14A19C"";""firstcolor"",""#41C8C3""; ""lastcolor"", ""A0E3E1""; ""empty"", ""ignore""; ""ymax"", (MAX(AC26:AE26)*1.1); ""ymin"", 0})"),"")</f>
        <v/>
      </c>
      <c r="AG26" s="192"/>
      <c r="AH26" s="305"/>
      <c r="AI26" s="192"/>
      <c r="AJ26" s="323"/>
      <c r="AK26" s="244"/>
      <c r="AO26" s="320" t="str">
        <f>'Reference Formulas'!$Y$31</f>
        <v>Misc. Rollout</v>
      </c>
      <c r="AP26" s="249">
        <f>'Reference Formulas'!$AC31</f>
        <v>0</v>
      </c>
      <c r="AQ26" s="249">
        <f>'Reference Formulas'!$AD31</f>
        <v>0</v>
      </c>
      <c r="AR26" s="249">
        <f>'Reference Formulas'!$AE31</f>
        <v>0</v>
      </c>
      <c r="AS26" s="304" t="str">
        <f>IFERROR(__xludf.DUMMYFUNCTION("SPARKLINE(AP26:AR26,{""charttype"", ""column"";""color"", ""#14A19C"";""firstcolor"",""#41C8C3""; ""lastcolor"", ""A0E3E1""; ""empty"", ""ignore""; ""ymax"", (MAX(AP26:AR26)*1.1); ""ymin"", 0})"),"")</f>
        <v/>
      </c>
      <c r="AT26" s="192"/>
      <c r="AU26" s="305"/>
      <c r="AV26" s="257"/>
      <c r="AW26" s="257"/>
    </row>
    <row r="27" ht="22.5" customHeight="1">
      <c r="A27" s="29"/>
      <c r="B27" s="23"/>
      <c r="C27" s="23"/>
      <c r="H27" s="208"/>
      <c r="I27" s="4"/>
      <c r="J27" s="11"/>
      <c r="K27" s="4"/>
      <c r="O27" s="320" t="str">
        <f>'Reference Formulas'!$Y$14</f>
        <v>Misc. Data Center</v>
      </c>
      <c r="P27" s="249">
        <f>'Reference Formulas'!$AC14</f>
        <v>0</v>
      </c>
      <c r="Q27" s="249">
        <f>'Reference Formulas'!$AD14</f>
        <v>0</v>
      </c>
      <c r="R27" s="249">
        <f>'Reference Formulas'!$AE14</f>
        <v>0</v>
      </c>
      <c r="S27" s="304" t="str">
        <f>IFERROR(__xludf.DUMMYFUNCTION("SPARKLINE(P27:R27,{""charttype"", ""column"";""color"", ""#14A19C"";""firstcolor"",""#41C8C3""; ""lastcolor"", ""A0E3E1""; ""empty"", ""ignore""; ""ymax"", (MAX(P27:R27)*1.1); ""ymin"", 0})"),"")</f>
        <v/>
      </c>
      <c r="T27" s="234"/>
      <c r="U27" s="322"/>
      <c r="V27" s="235"/>
      <c r="W27" s="323"/>
      <c r="X27" s="235"/>
      <c r="AB27" s="320" t="str">
        <f>'Reference Formulas'!$Y$23</f>
        <v>Misc. Hardware</v>
      </c>
      <c r="AC27" s="249">
        <f>'Reference Formulas'!$AC23</f>
        <v>0</v>
      </c>
      <c r="AD27" s="249">
        <f>'Reference Formulas'!$AD23</f>
        <v>0</v>
      </c>
      <c r="AE27" s="249">
        <f>'Reference Formulas'!$AE23</f>
        <v>0</v>
      </c>
      <c r="AF27" s="304" t="str">
        <f>IFERROR(__xludf.DUMMYFUNCTION("SPARKLINE(AC27:AE27,{""charttype"", ""column"";""color"", ""#14A19C"";""firstcolor"",""#41C8C3""; ""lastcolor"", ""A0E3E1""; ""empty"", ""ignore""; ""ymax"", (MAX(AC27:AE27)*1.1); ""ymin"", 0})"),"")</f>
        <v/>
      </c>
      <c r="AG27" s="192"/>
      <c r="AH27" s="305"/>
      <c r="AI27" s="192"/>
      <c r="AJ27" s="323"/>
      <c r="AK27" s="235"/>
      <c r="AO27" s="266" t="str">
        <f>'Reference Formulas'!$Y$32</f>
        <v/>
      </c>
      <c r="AP27" s="258"/>
      <c r="AQ27" s="258"/>
      <c r="AR27" s="258"/>
      <c r="AS27" s="192"/>
      <c r="AT27" s="192"/>
      <c r="AU27" s="305"/>
      <c r="AV27" s="257"/>
      <c r="AW27" s="257"/>
    </row>
    <row r="28" ht="22.5" customHeight="1">
      <c r="A28" s="29"/>
      <c r="B28" s="23"/>
      <c r="C28" s="23"/>
      <c r="D28" s="327">
        <f>'Reference Formulas'!$Q11</f>
        <v>4819505.305</v>
      </c>
      <c r="E28" s="327">
        <f>'Reference Formulas'!$Q12</f>
        <v>2436334.121</v>
      </c>
      <c r="F28" s="327">
        <f>'Reference Formulas'!$Q13</f>
        <v>0</v>
      </c>
      <c r="H28" s="208"/>
      <c r="I28" s="4"/>
      <c r="J28" s="11"/>
      <c r="K28" s="4"/>
      <c r="L28" s="321">
        <f>'Reference Formulas'!M$7</f>
        <v>277597.7973</v>
      </c>
      <c r="M28" s="321">
        <f>'Reference Formulas'!N$7</f>
        <v>0</v>
      </c>
      <c r="N28" s="321">
        <f>'Reference Formulas'!O$7</f>
        <v>0</v>
      </c>
      <c r="O28" s="235"/>
      <c r="P28" s="235"/>
      <c r="T28" s="244"/>
      <c r="U28" s="318"/>
      <c r="V28" s="227"/>
      <c r="W28" s="319"/>
      <c r="X28" s="227"/>
      <c r="Y28" s="321">
        <f>'Reference Formulas'!M$9</f>
        <v>295479.2981</v>
      </c>
      <c r="Z28" s="321">
        <f>'Reference Formulas'!N$9</f>
        <v>299502.474</v>
      </c>
      <c r="AA28" s="321">
        <f>'Reference Formulas'!O$9</f>
        <v>0</v>
      </c>
      <c r="AB28" s="266"/>
      <c r="AC28" s="258"/>
      <c r="AD28" s="258"/>
      <c r="AE28" s="258"/>
      <c r="AF28" s="192"/>
      <c r="AG28" s="192"/>
      <c r="AH28" s="305"/>
      <c r="AI28" s="192"/>
      <c r="AJ28" s="319"/>
      <c r="AK28" s="227"/>
      <c r="AL28" s="321">
        <f>'Reference Formulas'!M$11</f>
        <v>19046.77115</v>
      </c>
      <c r="AM28" s="321">
        <f>'Reference Formulas'!N$11</f>
        <v>34014.06288</v>
      </c>
      <c r="AN28" s="321">
        <f>'Reference Formulas'!O$11</f>
        <v>0</v>
      </c>
      <c r="AO28" s="272" t="s">
        <v>166</v>
      </c>
      <c r="AT28" s="192"/>
      <c r="AU28" s="305"/>
      <c r="AV28" s="257"/>
      <c r="AW28" s="257"/>
    </row>
    <row r="29" ht="24.75" customHeight="1">
      <c r="A29" s="29"/>
      <c r="B29" s="23"/>
      <c r="C29" s="23"/>
      <c r="D29" s="271" t="str">
        <f>'Reference Formulas'!$C$6</f>
        <v>Existing Infrastructure</v>
      </c>
      <c r="E29" s="271" t="str">
        <f>'Reference Formulas'!$C$7</f>
        <v>Cloud Alternative</v>
      </c>
      <c r="F29" s="271" t="str">
        <f>'Reference Formulas'!$C$8</f>
        <v/>
      </c>
      <c r="H29" s="208"/>
      <c r="I29" s="4"/>
      <c r="J29" s="11"/>
      <c r="K29" s="4"/>
      <c r="L29" s="259" t="str">
        <f>'Reference Formulas'!$C$6</f>
        <v>Existing Infrastructure</v>
      </c>
      <c r="M29" s="259" t="str">
        <f>'Reference Formulas'!$C$7</f>
        <v>Cloud Alternative</v>
      </c>
      <c r="N29" s="259" t="str">
        <f>'Reference Formulas'!$C$8</f>
        <v/>
      </c>
      <c r="O29" s="272" t="s">
        <v>167</v>
      </c>
      <c r="T29" s="244"/>
      <c r="U29" s="325"/>
      <c r="V29" s="234"/>
      <c r="W29" s="326"/>
      <c r="X29" s="234"/>
      <c r="Y29" s="259" t="str">
        <f>'Reference Formulas'!$C$6</f>
        <v>Existing Infrastructure</v>
      </c>
      <c r="Z29" s="259" t="str">
        <f>'Reference Formulas'!$C$7</f>
        <v>Cloud Alternative</v>
      </c>
      <c r="AA29" s="259" t="str">
        <f>'Reference Formulas'!$C$8</f>
        <v/>
      </c>
      <c r="AB29" s="272" t="s">
        <v>168</v>
      </c>
      <c r="AG29" s="192"/>
      <c r="AH29" s="305"/>
      <c r="AI29" s="192"/>
      <c r="AJ29" s="326"/>
      <c r="AK29" s="234"/>
      <c r="AL29" s="259" t="str">
        <f>'Reference Formulas'!$C$6</f>
        <v>Existing Infrastructure</v>
      </c>
      <c r="AM29" s="259" t="str">
        <f>'Reference Formulas'!$C$7</f>
        <v>Cloud Alternative</v>
      </c>
      <c r="AN29" s="259" t="str">
        <f>'Reference Formulas'!$C$8</f>
        <v/>
      </c>
      <c r="AT29" s="192"/>
      <c r="AU29" s="305"/>
      <c r="AV29" s="257"/>
      <c r="AW29" s="257"/>
    </row>
    <row r="30" ht="37.5" customHeight="1">
      <c r="A30" s="29"/>
      <c r="B30" s="23"/>
      <c r="C30" s="23"/>
      <c r="F30" s="300"/>
      <c r="H30" s="208"/>
      <c r="I30" s="4"/>
      <c r="J30" s="11"/>
      <c r="K30" s="4"/>
      <c r="T30" s="235"/>
      <c r="U30" s="322"/>
      <c r="V30" s="244"/>
      <c r="W30" s="323"/>
      <c r="X30" s="244"/>
      <c r="AG30" s="192"/>
      <c r="AH30" s="305"/>
      <c r="AI30" s="192"/>
      <c r="AJ30" s="323"/>
      <c r="AK30" s="244"/>
      <c r="AO30" s="227"/>
      <c r="AP30" s="192"/>
      <c r="AQ30" s="192"/>
      <c r="AR30" s="192"/>
      <c r="AS30" s="192"/>
      <c r="AT30" s="192"/>
      <c r="AU30" s="305"/>
      <c r="AV30" s="257"/>
      <c r="AW30" s="257"/>
    </row>
    <row r="31" ht="15.0" customHeight="1">
      <c r="A31" s="29"/>
      <c r="B31" s="273"/>
      <c r="C31" s="273"/>
      <c r="D31" s="33"/>
      <c r="E31" s="33"/>
      <c r="F31" s="33"/>
      <c r="G31" s="33"/>
      <c r="H31" s="274"/>
      <c r="I31" s="4"/>
      <c r="J31" s="328"/>
      <c r="K31" s="328"/>
      <c r="L31" s="33"/>
      <c r="M31" s="33"/>
      <c r="N31" s="33"/>
      <c r="O31" s="329"/>
      <c r="P31" s="330"/>
      <c r="Q31" s="33"/>
      <c r="R31" s="33"/>
      <c r="S31" s="33"/>
      <c r="T31" s="329"/>
      <c r="U31" s="331"/>
      <c r="V31" s="235"/>
      <c r="W31" s="328"/>
      <c r="X31" s="328"/>
      <c r="Y31" s="33"/>
      <c r="Z31" s="33"/>
      <c r="AA31" s="33"/>
      <c r="AB31" s="329"/>
      <c r="AC31" s="330"/>
      <c r="AD31" s="33"/>
      <c r="AE31" s="328"/>
      <c r="AF31" s="328"/>
      <c r="AG31" s="33"/>
      <c r="AH31" s="34"/>
      <c r="AI31" s="192"/>
      <c r="AJ31" s="328"/>
      <c r="AK31" s="328"/>
      <c r="AL31" s="33"/>
      <c r="AM31" s="33"/>
      <c r="AN31" s="33"/>
      <c r="AO31" s="329"/>
      <c r="AP31" s="330"/>
      <c r="AQ31" s="33"/>
      <c r="AR31" s="328"/>
      <c r="AS31" s="328"/>
      <c r="AT31" s="33"/>
      <c r="AU31" s="34"/>
      <c r="AV31" s="18"/>
      <c r="AW31" s="18"/>
    </row>
    <row r="32" ht="18.75" customHeight="1">
      <c r="A32" s="29"/>
      <c r="B32" s="29"/>
      <c r="C32" s="29"/>
      <c r="H32" s="4"/>
      <c r="I32" s="4"/>
      <c r="J32" s="4"/>
      <c r="K32" s="4"/>
      <c r="O32" s="235"/>
      <c r="P32" s="235"/>
      <c r="T32" s="235"/>
      <c r="U32" s="227"/>
      <c r="V32" s="227"/>
      <c r="W32" s="227"/>
      <c r="X32" s="227"/>
      <c r="Y32" s="227"/>
      <c r="Z32" s="192"/>
      <c r="AA32" s="192"/>
      <c r="AB32" s="192"/>
      <c r="AC32" s="192"/>
      <c r="AD32" s="192"/>
      <c r="AE32" s="192"/>
      <c r="AF32" s="192"/>
      <c r="AG32" s="192"/>
      <c r="AH32" s="192"/>
      <c r="AI32" s="192"/>
      <c r="AJ32" s="227"/>
      <c r="AK32" s="227"/>
      <c r="AL32" s="227"/>
      <c r="AM32" s="192"/>
      <c r="AN32" s="192"/>
      <c r="AO32" s="192"/>
      <c r="AP32" s="192"/>
      <c r="AQ32" s="192"/>
      <c r="AR32" s="192"/>
      <c r="AS32" s="192"/>
      <c r="AT32" s="192"/>
      <c r="AU32" s="192"/>
      <c r="AV32" s="192"/>
      <c r="AW32" s="192"/>
    </row>
    <row r="33" ht="30.0" customHeight="1">
      <c r="A33" s="332" t="s">
        <v>139</v>
      </c>
    </row>
    <row r="34" ht="30.0"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9">
    <mergeCell ref="B3:V3"/>
    <mergeCell ref="B4:AB4"/>
    <mergeCell ref="E7:F7"/>
    <mergeCell ref="D8:F8"/>
    <mergeCell ref="L8:S8"/>
    <mergeCell ref="Y8:AF8"/>
    <mergeCell ref="AL8:AS8"/>
    <mergeCell ref="AM9:AM15"/>
    <mergeCell ref="AN9:AN15"/>
    <mergeCell ref="AL20:AL27"/>
    <mergeCell ref="AM20:AM27"/>
    <mergeCell ref="AN20:AN27"/>
    <mergeCell ref="AO28:AS29"/>
    <mergeCell ref="O17:S18"/>
    <mergeCell ref="AB17:AF18"/>
    <mergeCell ref="AO17:AS18"/>
    <mergeCell ref="L19:S19"/>
    <mergeCell ref="Y19:AF19"/>
    <mergeCell ref="AL19:AS19"/>
    <mergeCell ref="L9:L15"/>
    <mergeCell ref="M9:M15"/>
    <mergeCell ref="N9:N15"/>
    <mergeCell ref="Y9:Y15"/>
    <mergeCell ref="Z9:Z15"/>
    <mergeCell ref="AA9:AA15"/>
    <mergeCell ref="AL9:AL15"/>
    <mergeCell ref="Z20:Z27"/>
    <mergeCell ref="AA20:AA27"/>
    <mergeCell ref="AB21:AF21"/>
    <mergeCell ref="AB29:AF30"/>
    <mergeCell ref="A33:AW34"/>
    <mergeCell ref="D10:D27"/>
    <mergeCell ref="E10:E27"/>
    <mergeCell ref="F10:F27"/>
    <mergeCell ref="L20:L27"/>
    <mergeCell ref="M20:M27"/>
    <mergeCell ref="N20:N27"/>
    <mergeCell ref="Y20:Y27"/>
    <mergeCell ref="O29:S30"/>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0"/>
  <cols>
    <col customWidth="1" min="1" max="1" width="6.38"/>
    <col customWidth="1" min="2" max="2" width="2.63"/>
    <col customWidth="1" min="3" max="4" width="25.13"/>
    <col customWidth="1" min="5" max="5" width="2.63"/>
    <col customWidth="1" min="6" max="6" width="6.38"/>
    <col customWidth="1" min="7" max="7" width="2.63"/>
    <col customWidth="1" min="8" max="8" width="1.38"/>
    <col customWidth="1" min="9" max="9" width="28.88"/>
    <col customWidth="1" min="10" max="10" width="12.0"/>
    <col customWidth="1" min="11" max="11" width="24.13"/>
    <col customWidth="1" min="12" max="12" width="2.63"/>
    <col customWidth="1" min="13" max="13" width="6.38"/>
  </cols>
  <sheetData>
    <row r="1" ht="29.25" customHeight="1">
      <c r="A1" s="293" t="s">
        <v>159</v>
      </c>
    </row>
    <row r="2" ht="15.75" customHeight="1">
      <c r="A2" s="193"/>
      <c r="B2" s="193"/>
      <c r="C2" s="193"/>
      <c r="D2" s="203"/>
      <c r="E2" s="203"/>
      <c r="F2" s="203"/>
      <c r="G2" s="203"/>
      <c r="H2" s="203"/>
      <c r="I2" s="203"/>
      <c r="J2" s="203"/>
      <c r="K2" s="203"/>
      <c r="L2" s="197"/>
      <c r="M2" s="197"/>
    </row>
    <row r="3" ht="15.75" customHeight="1">
      <c r="A3" s="193"/>
      <c r="B3" s="194" t="str">
        <f>CONCATENATE("Year-to-Date (YTD) Total Cost of Ownership Overview: " &amp; 'Reference Formulas'!$C$6)</f>
        <v>Year-to-Date (YTD) Total Cost of Ownership Overview: Existing Infrastructure</v>
      </c>
      <c r="C3" s="195"/>
      <c r="D3" s="195"/>
      <c r="E3" s="195"/>
      <c r="F3" s="195"/>
      <c r="G3" s="195"/>
      <c r="H3" s="195"/>
      <c r="I3" s="195"/>
      <c r="J3" s="195"/>
      <c r="K3" s="195"/>
      <c r="L3" s="196"/>
      <c r="M3" s="197"/>
    </row>
    <row r="4" ht="15.75" customHeight="1">
      <c r="A4" s="193"/>
      <c r="B4" s="333" t="s">
        <v>173</v>
      </c>
      <c r="C4" s="195"/>
      <c r="D4" s="195"/>
      <c r="E4" s="195"/>
      <c r="F4" s="195"/>
      <c r="G4" s="195"/>
      <c r="H4" s="195"/>
      <c r="I4" s="195"/>
      <c r="J4" s="195"/>
      <c r="K4" s="195"/>
      <c r="L4" s="196"/>
      <c r="M4" s="197"/>
    </row>
    <row r="5" ht="15.75" customHeight="1">
      <c r="A5" s="193"/>
      <c r="B5" s="199"/>
      <c r="C5" s="200"/>
      <c r="D5" s="201"/>
      <c r="E5" s="202"/>
      <c r="F5" s="203"/>
      <c r="G5" s="202"/>
      <c r="H5" s="202"/>
      <c r="I5" s="204"/>
      <c r="J5" s="205"/>
      <c r="K5" s="205"/>
      <c r="L5" s="205"/>
      <c r="M5" s="197"/>
    </row>
    <row r="6" ht="15.0" customHeight="1">
      <c r="A6" s="206"/>
      <c r="B6" s="23"/>
      <c r="C6" s="207"/>
      <c r="D6" s="122"/>
      <c r="E6" s="208"/>
      <c r="F6" s="209"/>
      <c r="G6" s="210"/>
      <c r="H6" s="210"/>
      <c r="I6" s="211"/>
      <c r="J6" s="212"/>
      <c r="K6" s="212"/>
      <c r="L6" s="213"/>
      <c r="M6" s="214"/>
    </row>
    <row r="7" ht="15.75" customHeight="1">
      <c r="A7" s="206"/>
      <c r="B7" s="23"/>
      <c r="C7" s="334" t="str">
        <f>'Reference Formulas'!Q24</f>
        <v>Total Cost of Ownership: Existing Infrastructure</v>
      </c>
      <c r="D7" s="128"/>
      <c r="E7" s="208"/>
      <c r="F7" s="209"/>
      <c r="G7" s="217"/>
      <c r="H7" s="4"/>
      <c r="I7" s="219"/>
      <c r="J7" s="220"/>
      <c r="K7" s="221"/>
      <c r="L7" s="222"/>
      <c r="M7" s="214"/>
    </row>
    <row r="8" ht="3.75" customHeight="1">
      <c r="A8" s="206"/>
      <c r="B8" s="23"/>
      <c r="C8" s="312"/>
      <c r="D8" s="312"/>
      <c r="E8" s="208"/>
      <c r="F8" s="209"/>
      <c r="G8" s="217"/>
      <c r="H8" s="4"/>
      <c r="I8" s="218"/>
      <c r="J8" s="218"/>
      <c r="K8" s="335"/>
      <c r="L8" s="223"/>
      <c r="M8" s="214"/>
    </row>
    <row r="9" ht="18.75" customHeight="1">
      <c r="A9" s="206"/>
      <c r="B9" s="23"/>
      <c r="C9" s="336">
        <f>'Reference Formulas'!Q9</f>
        <v>7696670</v>
      </c>
      <c r="E9" s="208"/>
      <c r="F9" s="209"/>
      <c r="G9" s="226"/>
      <c r="H9" s="4"/>
      <c r="I9" s="228" t="s">
        <v>174</v>
      </c>
      <c r="J9" s="229"/>
      <c r="K9" s="337"/>
      <c r="L9" s="223"/>
      <c r="M9" s="214"/>
    </row>
    <row r="10" ht="15.75" customHeight="1">
      <c r="A10" s="206"/>
      <c r="B10" s="23"/>
      <c r="C10" s="207"/>
      <c r="D10" s="122"/>
      <c r="E10" s="208"/>
      <c r="F10" s="209"/>
      <c r="G10" s="226"/>
      <c r="H10" s="4"/>
      <c r="I10" s="338"/>
      <c r="J10" s="339"/>
      <c r="K10" s="340"/>
      <c r="L10" s="222"/>
      <c r="M10" s="214"/>
    </row>
    <row r="11" ht="15.75" customHeight="1">
      <c r="A11" s="206"/>
      <c r="B11" s="23"/>
      <c r="C11" s="207" t="str">
        <f>IFERROR(__xludf.DUMMYFUNCTION("SPARKLINE('Reference Formulas'!I6:I11,{""charttype"",""column"";""ymin"", 0; ""ymax"",(SUM('Reference Formulas'!I6:I11)*0.05);""firstcolor"",""#41C8C3""})"),"")</f>
        <v/>
      </c>
      <c r="E11" s="208"/>
      <c r="F11" s="209"/>
      <c r="G11" s="226"/>
      <c r="H11" s="4"/>
      <c r="I11" s="341" t="str">
        <f>'Reference Formulas'!A6</f>
        <v>Infrastructure Equipment</v>
      </c>
      <c r="J11" s="342">
        <f>'Reference Formulas'!E6</f>
        <v>432242.0997</v>
      </c>
      <c r="K11" s="343" t="str">
        <f>IFERROR(__xludf.DUMMYFUNCTION("SPARKLINE(J11,{""charttype"",""bar"";""max"",(MAX(J11:J16)*1.05);""color1"",""#41C8C3""})"),"")</f>
        <v/>
      </c>
      <c r="L11" s="222"/>
      <c r="M11" s="214"/>
    </row>
    <row r="12" ht="15.75" customHeight="1">
      <c r="A12" s="206"/>
      <c r="B12" s="23"/>
      <c r="E12" s="208"/>
      <c r="F12" s="209"/>
      <c r="G12" s="226"/>
      <c r="H12" s="4"/>
      <c r="I12" s="341" t="str">
        <f>'Reference Formulas'!A7</f>
        <v>Data Center and Hosting Costs</v>
      </c>
      <c r="J12" s="342">
        <f>'Reference Formulas'!E7</f>
        <v>865337.7973</v>
      </c>
      <c r="K12" s="343" t="str">
        <f>IFERROR(__xludf.DUMMYFUNCTION("SPARKLINE(J12,{""charttype"",""bar"";""max"",(MAX(J11:J16)*1.05);""color1"",""#41C8C3""})"),"")</f>
        <v/>
      </c>
      <c r="L12" s="222"/>
      <c r="M12" s="214"/>
    </row>
    <row r="13" ht="15.75" customHeight="1">
      <c r="A13" s="206"/>
      <c r="B13" s="23"/>
      <c r="E13" s="208"/>
      <c r="F13" s="209"/>
      <c r="G13" s="226"/>
      <c r="H13" s="4"/>
      <c r="I13" s="341" t="str">
        <f>'Reference Formulas'!A8</f>
        <v>Software and Applications</v>
      </c>
      <c r="J13" s="342">
        <f>'Reference Formulas'!E8</f>
        <v>2579590.516</v>
      </c>
      <c r="K13" s="343" t="str">
        <f>IFERROR(__xludf.DUMMYFUNCTION("SPARKLINE(J13,{""charttype"",""bar"";""max"",(MAX(J11:J16)*1.05);""color1"",""#41C8C3""})"),"")</f>
        <v/>
      </c>
      <c r="L13" s="344"/>
      <c r="M13" s="214"/>
    </row>
    <row r="14" ht="15.75" customHeight="1">
      <c r="A14" s="206"/>
      <c r="B14" s="23"/>
      <c r="E14" s="208"/>
      <c r="F14" s="209"/>
      <c r="G14" s="226"/>
      <c r="H14" s="4"/>
      <c r="I14" s="341" t="str">
        <f>'Reference Formulas'!A9</f>
        <v>Employee Devices and Hardware</v>
      </c>
      <c r="J14" s="324">
        <f>'Reference Formulas'!E9</f>
        <v>660579.2981</v>
      </c>
      <c r="K14" s="343" t="str">
        <f>IFERROR(__xludf.DUMMYFUNCTION("SPARKLINE(J14,{""charttype"",""bar"";""max"",(MAX(J11:J16)*1.05);""color1"",""#41C8C3""})"),"")</f>
        <v/>
      </c>
      <c r="L14" s="264"/>
      <c r="M14" s="214"/>
    </row>
    <row r="15" ht="15.75" customHeight="1">
      <c r="A15" s="206"/>
      <c r="B15" s="23"/>
      <c r="E15" s="208"/>
      <c r="F15" s="209"/>
      <c r="G15" s="226"/>
      <c r="H15" s="4"/>
      <c r="I15" s="341" t="str">
        <f>'Reference Formulas'!A10</f>
        <v>Personnel and Support</v>
      </c>
      <c r="J15" s="342">
        <f>'Reference Formulas'!E10</f>
        <v>7909378.823</v>
      </c>
      <c r="K15" s="343" t="str">
        <f>IFERROR(__xludf.DUMMYFUNCTION("SPARKLINE(J15,{""charttype"",""bar"";""max"",(MAX(J11:J16)*1.05);""color1"",""#41C8C3""})"),"")</f>
        <v/>
      </c>
      <c r="L15" s="264"/>
      <c r="M15" s="214"/>
    </row>
    <row r="16" ht="15.75" customHeight="1">
      <c r="A16" s="206"/>
      <c r="B16" s="23"/>
      <c r="E16" s="208"/>
      <c r="F16" s="209"/>
      <c r="G16" s="226"/>
      <c r="H16" s="4"/>
      <c r="I16" s="341" t="str">
        <f>'Reference Formulas'!A11</f>
        <v>Rollout</v>
      </c>
      <c r="J16" s="345">
        <f>'Reference Formulas'!E11</f>
        <v>38261.77115</v>
      </c>
      <c r="K16" s="343" t="str">
        <f>IFERROR(__xludf.DUMMYFUNCTION("SPARKLINE(J16,{""charttype"",""bar"";""max"",(MAX(J11:J16)*1.05);""color1"",""#41C8C3""})"),"")</f>
        <v/>
      </c>
      <c r="L16" s="264"/>
      <c r="M16" s="214"/>
    </row>
    <row r="17" ht="15.75" customHeight="1">
      <c r="A17" s="206"/>
      <c r="B17" s="23"/>
      <c r="E17" s="208"/>
      <c r="F17" s="209"/>
      <c r="G17" s="346"/>
      <c r="H17" s="4"/>
      <c r="I17" s="347"/>
      <c r="J17" s="202"/>
      <c r="K17" s="348"/>
      <c r="L17" s="264"/>
      <c r="M17" s="214"/>
    </row>
    <row r="18" ht="15.75" customHeight="1">
      <c r="A18" s="206"/>
      <c r="B18" s="23"/>
      <c r="E18" s="208"/>
      <c r="F18" s="209"/>
      <c r="G18" s="275"/>
      <c r="H18" s="275"/>
      <c r="I18" s="275"/>
      <c r="J18" s="275"/>
      <c r="K18" s="275"/>
      <c r="L18" s="276"/>
      <c r="M18" s="214"/>
    </row>
    <row r="19" ht="15.75" customHeight="1">
      <c r="A19" s="206"/>
      <c r="B19" s="23"/>
      <c r="E19" s="208"/>
      <c r="F19" s="209"/>
      <c r="G19" s="349"/>
      <c r="H19" s="349"/>
      <c r="I19" s="349"/>
      <c r="J19" s="349"/>
      <c r="K19" s="349"/>
      <c r="L19" s="350"/>
      <c r="M19" s="214"/>
    </row>
    <row r="20" ht="15.75" customHeight="1">
      <c r="A20" s="206"/>
      <c r="B20" s="23"/>
      <c r="E20" s="208"/>
      <c r="F20" s="209"/>
      <c r="M20" s="214"/>
    </row>
    <row r="21" ht="15.75" customHeight="1">
      <c r="A21" s="206"/>
      <c r="B21" s="23"/>
      <c r="E21" s="208"/>
      <c r="F21" s="209"/>
      <c r="M21" s="214"/>
    </row>
    <row r="22" ht="15.75" customHeight="1">
      <c r="A22" s="206"/>
      <c r="B22" s="23"/>
      <c r="E22" s="208"/>
      <c r="F22" s="209"/>
      <c r="M22" s="214"/>
    </row>
    <row r="23" ht="15.75" customHeight="1">
      <c r="A23" s="206"/>
      <c r="B23" s="23"/>
      <c r="E23" s="208"/>
      <c r="F23" s="209"/>
    </row>
    <row r="24" ht="15.75" customHeight="1">
      <c r="A24" s="206"/>
      <c r="B24" s="23"/>
      <c r="E24" s="208"/>
      <c r="F24" s="209"/>
      <c r="M24" s="214"/>
    </row>
    <row r="25" ht="15.75" customHeight="1">
      <c r="A25" s="206"/>
      <c r="B25" s="23"/>
      <c r="E25" s="208"/>
      <c r="F25" s="209"/>
      <c r="M25" s="214"/>
    </row>
    <row r="26" ht="15.75" customHeight="1">
      <c r="A26" s="206"/>
      <c r="B26" s="23"/>
      <c r="E26" s="208"/>
      <c r="F26" s="209"/>
      <c r="M26" s="214"/>
    </row>
    <row r="27" ht="15.75" customHeight="1">
      <c r="A27" s="206"/>
      <c r="B27" s="23"/>
      <c r="E27" s="208"/>
      <c r="F27" s="209"/>
      <c r="M27" s="214"/>
    </row>
    <row r="28" ht="15.75" customHeight="1">
      <c r="A28" s="206"/>
      <c r="B28" s="23"/>
      <c r="E28" s="208"/>
      <c r="F28" s="209"/>
      <c r="M28" s="214"/>
    </row>
    <row r="29" ht="15.75" customHeight="1">
      <c r="A29" s="206"/>
      <c r="B29" s="23"/>
      <c r="E29" s="208"/>
      <c r="F29" s="209"/>
      <c r="M29" s="214"/>
    </row>
    <row r="30" ht="15.75" customHeight="1">
      <c r="A30" s="206"/>
      <c r="B30" s="23"/>
      <c r="E30" s="208"/>
      <c r="F30" s="209"/>
      <c r="M30" s="214"/>
    </row>
    <row r="31" ht="15.75" customHeight="1">
      <c r="A31" s="206"/>
      <c r="B31" s="23"/>
      <c r="C31" s="351" t="str">
        <f>'Reference Formulas'!$C$6</f>
        <v>Existing Infrastructure</v>
      </c>
      <c r="D31" s="351"/>
      <c r="E31" s="208"/>
      <c r="F31" s="209"/>
      <c r="M31" s="214"/>
    </row>
    <row r="32" ht="18.75" customHeight="1">
      <c r="A32" s="206"/>
      <c r="B32" s="23"/>
      <c r="C32" s="352">
        <f>'Reference Formulas'!Q6</f>
        <v>12485390.3</v>
      </c>
      <c r="D32" s="352"/>
      <c r="E32" s="208"/>
      <c r="F32" s="209"/>
      <c r="M32" s="214"/>
    </row>
    <row r="33" ht="18.75" customHeight="1">
      <c r="A33" s="206"/>
      <c r="B33" s="23"/>
      <c r="C33" s="13"/>
      <c r="D33" s="13"/>
      <c r="E33" s="208"/>
      <c r="F33" s="209"/>
      <c r="M33" s="214"/>
    </row>
    <row r="34" ht="18.75" customHeight="1">
      <c r="A34" s="206"/>
      <c r="B34" s="23"/>
      <c r="C34" s="353"/>
      <c r="E34" s="208"/>
      <c r="F34" s="209"/>
      <c r="M34" s="214"/>
    </row>
    <row r="35" ht="15.75" customHeight="1">
      <c r="A35" s="206"/>
      <c r="B35" s="273"/>
      <c r="C35" s="33"/>
      <c r="D35" s="33"/>
      <c r="E35" s="274"/>
      <c r="F35" s="209"/>
      <c r="M35" s="214"/>
    </row>
    <row r="36" ht="15.75" customHeight="1">
      <c r="A36" s="354"/>
      <c r="B36" s="355"/>
      <c r="C36" s="356"/>
      <c r="D36" s="356"/>
      <c r="E36" s="349"/>
      <c r="F36" s="357"/>
      <c r="M36" s="358"/>
    </row>
    <row r="37" ht="37.5" customHeight="1">
      <c r="A37" s="359" t="s">
        <v>175</v>
      </c>
    </row>
    <row r="38" ht="3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
    <mergeCell ref="C34:D34"/>
    <mergeCell ref="A37:M38"/>
    <mergeCell ref="A1:M1"/>
    <mergeCell ref="B3:L3"/>
    <mergeCell ref="B4:L4"/>
    <mergeCell ref="C7:D7"/>
    <mergeCell ref="C9:D9"/>
    <mergeCell ref="I9:J9"/>
    <mergeCell ref="C11:D30"/>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43.25"/>
    <col customWidth="1" min="2" max="6" width="12.63"/>
  </cols>
  <sheetData>
    <row r="1" ht="15.75" customHeight="1">
      <c r="A1" s="360" t="s">
        <v>176</v>
      </c>
      <c r="B1" s="2"/>
      <c r="C1" s="2"/>
      <c r="D1" s="2"/>
      <c r="E1" s="2"/>
      <c r="F1" s="2"/>
      <c r="G1" s="2"/>
      <c r="H1" s="2"/>
    </row>
    <row r="2" ht="15.75" customHeight="1">
      <c r="A2" s="1" t="s">
        <v>177</v>
      </c>
      <c r="B2" s="1" t="s">
        <v>178</v>
      </c>
    </row>
    <row r="3" ht="15.75" customHeight="1">
      <c r="A3" s="1" t="s">
        <v>179</v>
      </c>
      <c r="B3" s="1">
        <v>5.0</v>
      </c>
    </row>
    <row r="4" ht="15.75" customHeight="1">
      <c r="A4" s="1" t="s">
        <v>180</v>
      </c>
      <c r="B4" s="361">
        <v>0.021</v>
      </c>
      <c r="C4" s="362" t="s">
        <v>181</v>
      </c>
    </row>
    <row r="5" ht="15.75" customHeight="1">
      <c r="A5" s="1" t="s">
        <v>182</v>
      </c>
      <c r="B5" s="363">
        <v>6000.0</v>
      </c>
    </row>
    <row r="6" ht="15.75" customHeight="1">
      <c r="A6" s="364" t="s">
        <v>183</v>
      </c>
      <c r="B6" s="365">
        <f>B5*(1+B4)^B3</f>
        <v>6657.021519</v>
      </c>
    </row>
    <row r="7" ht="15.75" customHeight="1"/>
    <row r="8" ht="15.75" customHeight="1">
      <c r="A8" s="366" t="s">
        <v>184</v>
      </c>
    </row>
    <row r="9" ht="15.75" customHeight="1"/>
    <row r="10" ht="15.75" customHeight="1">
      <c r="A10" s="360" t="s">
        <v>185</v>
      </c>
      <c r="B10" s="367"/>
      <c r="C10" s="367"/>
      <c r="D10" s="367"/>
      <c r="E10" s="367"/>
      <c r="F10" s="367"/>
      <c r="G10" s="367"/>
      <c r="H10" s="367"/>
    </row>
    <row r="11" ht="15.75" customHeight="1">
      <c r="A11" s="1" t="s">
        <v>177</v>
      </c>
      <c r="B11" s="1" t="s">
        <v>186</v>
      </c>
    </row>
    <row r="12" ht="15.75" customHeight="1">
      <c r="A12" s="1" t="s">
        <v>187</v>
      </c>
      <c r="B12" s="363">
        <v>130000.0</v>
      </c>
    </row>
    <row r="13" ht="15.75" customHeight="1">
      <c r="A13" s="1" t="s">
        <v>188</v>
      </c>
      <c r="B13" s="368">
        <f>B12/2080</f>
        <v>62.5</v>
      </c>
    </row>
    <row r="14" ht="15.75" customHeight="1">
      <c r="A14" s="1" t="s">
        <v>189</v>
      </c>
      <c r="B14" s="13">
        <v>10.0</v>
      </c>
    </row>
    <row r="15" ht="15.75" customHeight="1">
      <c r="A15" s="1" t="s">
        <v>190</v>
      </c>
      <c r="B15" s="1">
        <f>B14*12</f>
        <v>120</v>
      </c>
    </row>
    <row r="16" ht="15.75" customHeight="1">
      <c r="A16" s="364" t="s">
        <v>191</v>
      </c>
      <c r="B16" s="369">
        <f>B15*B13</f>
        <v>7500</v>
      </c>
    </row>
    <row r="17" ht="15.75" customHeight="1"/>
    <row r="18" ht="15.75" customHeight="1">
      <c r="A18" s="360" t="s">
        <v>192</v>
      </c>
      <c r="B18" s="360"/>
      <c r="C18" s="360"/>
      <c r="D18" s="360"/>
      <c r="E18" s="360"/>
      <c r="F18" s="360"/>
      <c r="G18" s="360"/>
      <c r="H18" s="360"/>
    </row>
    <row r="19" ht="15.75" customHeight="1">
      <c r="A19" s="364" t="s">
        <v>193</v>
      </c>
      <c r="B19" s="364"/>
      <c r="C19" s="364" t="s">
        <v>194</v>
      </c>
      <c r="D19" s="364"/>
      <c r="E19" s="364"/>
      <c r="F19" s="364"/>
      <c r="G19" s="364"/>
      <c r="H19" s="364"/>
    </row>
    <row r="20" ht="15.75" customHeight="1">
      <c r="A20" s="1" t="s">
        <v>195</v>
      </c>
      <c r="B20" s="13">
        <v>2.0</v>
      </c>
      <c r="C20" s="1">
        <f>B20*365</f>
        <v>730</v>
      </c>
      <c r="D20" s="366" t="s">
        <v>196</v>
      </c>
    </row>
    <row r="21" ht="15.75" customHeight="1">
      <c r="A21" s="1" t="s">
        <v>197</v>
      </c>
      <c r="B21" s="13">
        <v>2.0</v>
      </c>
      <c r="C21" s="1">
        <f>B21*260</f>
        <v>520</v>
      </c>
      <c r="D21" s="366" t="s">
        <v>198</v>
      </c>
    </row>
    <row r="22" ht="15.75" customHeight="1">
      <c r="A22" s="1" t="s">
        <v>199</v>
      </c>
      <c r="B22" s="13"/>
      <c r="C22" s="1">
        <f>B22*52</f>
        <v>0</v>
      </c>
      <c r="D22" s="366" t="s">
        <v>196</v>
      </c>
    </row>
    <row r="23" ht="15.75" customHeight="1">
      <c r="A23" s="1" t="s">
        <v>200</v>
      </c>
      <c r="B23" s="13"/>
      <c r="C23" s="1">
        <f>B23*48</f>
        <v>0</v>
      </c>
      <c r="D23" s="366" t="s">
        <v>201</v>
      </c>
    </row>
    <row r="24" ht="15.75" customHeight="1">
      <c r="A24" s="1" t="s">
        <v>202</v>
      </c>
      <c r="B24" s="13">
        <v>10.0</v>
      </c>
      <c r="C24" s="1">
        <f>B24*12</f>
        <v>120</v>
      </c>
      <c r="D24" s="1" t="s">
        <v>196</v>
      </c>
    </row>
    <row r="25" ht="15.75" customHeight="1">
      <c r="A25" s="1" t="s">
        <v>203</v>
      </c>
      <c r="B25" s="13">
        <v>10.0</v>
      </c>
      <c r="C25" s="1">
        <f>B25*11</f>
        <v>110</v>
      </c>
      <c r="D25" s="1" t="s">
        <v>201</v>
      </c>
    </row>
    <row r="26" ht="15.75" customHeight="1"/>
    <row r="27" ht="15.75" customHeight="1">
      <c r="A27" s="360" t="s">
        <v>204</v>
      </c>
      <c r="B27" s="360"/>
      <c r="C27" s="360"/>
      <c r="D27" s="360"/>
      <c r="E27" s="360"/>
      <c r="F27" s="360"/>
      <c r="G27" s="360"/>
      <c r="H27" s="360"/>
    </row>
    <row r="28" ht="15.75" customHeight="1">
      <c r="A28" s="1" t="s">
        <v>205</v>
      </c>
      <c r="B28" s="1">
        <f>B29*(1+(B31*B32))</f>
        <v>52</v>
      </c>
    </row>
    <row r="29" ht="15.75" customHeight="1">
      <c r="A29" s="1" t="s">
        <v>206</v>
      </c>
      <c r="B29" s="13">
        <v>40.0</v>
      </c>
    </row>
    <row r="30" ht="15.75" customHeight="1">
      <c r="A30" s="1" t="s">
        <v>207</v>
      </c>
      <c r="B30" s="13">
        <v>0.3</v>
      </c>
    </row>
    <row r="31" ht="15.75" customHeight="1">
      <c r="A31" s="1" t="s">
        <v>208</v>
      </c>
      <c r="B31" s="370">
        <f>B30/B32</f>
        <v>0.1</v>
      </c>
    </row>
    <row r="32" ht="15.75" customHeight="1">
      <c r="A32" s="1" t="s">
        <v>209</v>
      </c>
      <c r="B32" s="1">
        <v>3.0</v>
      </c>
    </row>
    <row r="33" ht="15.75" customHeight="1"/>
    <row r="34" ht="37.5" customHeight="1">
      <c r="A34" s="123" t="s">
        <v>139</v>
      </c>
      <c r="B34" s="124"/>
      <c r="C34" s="124"/>
      <c r="D34" s="124"/>
      <c r="E34" s="124"/>
      <c r="F34" s="124"/>
      <c r="G34" s="124"/>
      <c r="H34" s="125"/>
    </row>
    <row r="35" ht="37.5" customHeight="1">
      <c r="A35" s="127"/>
      <c r="B35" s="128"/>
      <c r="C35" s="128"/>
      <c r="D35" s="128"/>
      <c r="E35" s="128"/>
      <c r="F35" s="128"/>
      <c r="G35" s="128"/>
      <c r="H35" s="129"/>
    </row>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34:H35"/>
  </mergeCells>
  <hyperlinks>
    <hyperlink r:id="rId1" ref="C4"/>
  </hyperlinks>
  <drawing r:id="rId2"/>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0"/>
  <cols>
    <col customWidth="1" min="1" max="1" width="26.63"/>
    <col customWidth="1" min="2" max="2" width="11.25"/>
    <col customWidth="1" min="3" max="3" width="18.5"/>
    <col customWidth="1" min="4" max="4" width="25.88"/>
    <col customWidth="1" min="5" max="5" width="17.13"/>
    <col customWidth="1" min="6" max="7" width="15.38"/>
    <col customWidth="1" min="8" max="8" width="25.88"/>
    <col customWidth="1" min="9" max="9" width="17.13"/>
    <col customWidth="1" min="10" max="11" width="13.88"/>
    <col customWidth="1" min="12" max="12" width="25.88"/>
    <col customWidth="1" min="13" max="13" width="17.13"/>
    <col customWidth="1" min="14" max="15" width="13.88"/>
    <col customWidth="1" min="16" max="16" width="68.25"/>
    <col customWidth="1" min="17" max="17" width="33.63"/>
    <col customWidth="1" min="19" max="19" width="19.38"/>
    <col customWidth="1" min="20" max="20" width="14.63"/>
    <col customWidth="1" min="21" max="21" width="17.38"/>
    <col customWidth="1" min="22" max="22" width="16.75"/>
    <col customWidth="1" min="23" max="23" width="20.75"/>
    <col customWidth="1" min="24" max="24" width="17.25"/>
    <col customWidth="1" min="25" max="25" width="25.63"/>
    <col customWidth="1" min="26" max="26" width="17.63"/>
    <col customWidth="1" min="27" max="27" width="14.13"/>
    <col customWidth="1" min="28" max="28" width="16.5"/>
  </cols>
  <sheetData>
    <row r="1" ht="15.75" customHeight="1">
      <c r="A1" s="371" t="s">
        <v>210</v>
      </c>
      <c r="S1" s="367"/>
      <c r="T1" s="367"/>
      <c r="U1" s="367"/>
      <c r="V1" s="367"/>
      <c r="W1" s="367"/>
      <c r="X1" s="367"/>
      <c r="Y1" s="367"/>
      <c r="Z1" s="372"/>
      <c r="AA1" s="372"/>
      <c r="AB1" s="372"/>
      <c r="AC1" s="367"/>
      <c r="AD1" s="367"/>
      <c r="AE1" s="367"/>
      <c r="AF1" s="367"/>
    </row>
    <row r="2" ht="15.75" customHeight="1">
      <c r="A2" s="1" t="s">
        <v>69</v>
      </c>
      <c r="B2" s="1" t="s">
        <v>211</v>
      </c>
      <c r="C2" s="373" t="s">
        <v>212</v>
      </c>
      <c r="D2" s="374" t="s">
        <v>213</v>
      </c>
      <c r="Z2" s="4"/>
    </row>
    <row r="3" ht="15.75" customHeight="1">
      <c r="A3" s="1" t="s">
        <v>58</v>
      </c>
      <c r="Z3" s="4"/>
      <c r="AA3" s="4" t="s">
        <v>35</v>
      </c>
      <c r="AB3" s="4"/>
      <c r="AC3" s="375"/>
      <c r="AD3" s="1" t="s">
        <v>214</v>
      </c>
    </row>
    <row r="4" ht="15.75" customHeight="1">
      <c r="E4" s="366" t="s">
        <v>16</v>
      </c>
      <c r="F4" s="376" t="s">
        <v>215</v>
      </c>
      <c r="G4" s="366" t="s">
        <v>216</v>
      </c>
      <c r="I4" s="366" t="s">
        <v>16</v>
      </c>
      <c r="J4" s="376" t="s">
        <v>215</v>
      </c>
      <c r="K4" s="376" t="s">
        <v>216</v>
      </c>
      <c r="M4" s="366" t="s">
        <v>16</v>
      </c>
      <c r="N4" s="376" t="s">
        <v>215</v>
      </c>
      <c r="O4" s="376" t="s">
        <v>216</v>
      </c>
      <c r="Z4" s="377" t="s">
        <v>16</v>
      </c>
      <c r="AA4" s="378" t="s">
        <v>215</v>
      </c>
      <c r="AB4" s="377" t="s">
        <v>216</v>
      </c>
      <c r="AC4" s="375"/>
    </row>
    <row r="5" ht="15.75" customHeight="1">
      <c r="A5" s="49" t="s">
        <v>217</v>
      </c>
      <c r="B5" s="49" t="s">
        <v>218</v>
      </c>
      <c r="D5" s="49" t="s">
        <v>219</v>
      </c>
      <c r="E5" s="379" t="str">
        <f>$C$6</f>
        <v>Existing Infrastructure</v>
      </c>
      <c r="F5" s="379" t="str">
        <f>$C$7</f>
        <v>Cloud Alternative</v>
      </c>
      <c r="G5" s="379" t="str">
        <f>$C$8</f>
        <v/>
      </c>
      <c r="H5" s="49" t="s">
        <v>220</v>
      </c>
      <c r="I5" s="379" t="str">
        <f>$C$6</f>
        <v>Existing Infrastructure</v>
      </c>
      <c r="J5" s="379" t="str">
        <f>$C$7</f>
        <v>Cloud Alternative</v>
      </c>
      <c r="K5" s="379" t="str">
        <f>$C$8</f>
        <v/>
      </c>
      <c r="L5" s="49" t="s">
        <v>221</v>
      </c>
      <c r="M5" s="379" t="str">
        <f>$C$6</f>
        <v>Existing Infrastructure</v>
      </c>
      <c r="N5" s="379" t="str">
        <f>$C$7</f>
        <v>Cloud Alternative</v>
      </c>
      <c r="O5" s="379" t="str">
        <f>$C$8</f>
        <v/>
      </c>
      <c r="P5" s="49" t="s">
        <v>222</v>
      </c>
      <c r="Q5" s="49"/>
      <c r="R5" s="49" t="s">
        <v>223</v>
      </c>
      <c r="S5" s="49" t="s">
        <v>55</v>
      </c>
      <c r="T5" s="49" t="s">
        <v>224</v>
      </c>
      <c r="U5" s="49" t="s">
        <v>92</v>
      </c>
      <c r="V5" s="49" t="s">
        <v>108</v>
      </c>
      <c r="W5" s="49" t="s">
        <v>117</v>
      </c>
      <c r="X5" s="49" t="s">
        <v>129</v>
      </c>
      <c r="Y5" s="49" t="s">
        <v>225</v>
      </c>
      <c r="Z5" s="380" t="str">
        <f>$C$6</f>
        <v>Existing Infrastructure</v>
      </c>
      <c r="AA5" s="380" t="str">
        <f>$C$7</f>
        <v>Cloud Alternative</v>
      </c>
      <c r="AB5" s="380" t="str">
        <f>$C$8</f>
        <v/>
      </c>
      <c r="AC5" s="380" t="str">
        <f>$C$6</f>
        <v>Existing Infrastructure</v>
      </c>
      <c r="AD5" s="380" t="str">
        <f>$C$7</f>
        <v>Cloud Alternative</v>
      </c>
      <c r="AE5" s="380" t="str">
        <f>$C$8</f>
        <v/>
      </c>
      <c r="AF5" s="49"/>
    </row>
    <row r="6" ht="15.75" customHeight="1">
      <c r="A6" s="1" t="s">
        <v>55</v>
      </c>
      <c r="B6" s="1" t="s">
        <v>16</v>
      </c>
      <c r="C6" s="373" t="str">
        <f>'Template Instructions'!$F$17</f>
        <v>Existing Infrastructure</v>
      </c>
      <c r="D6" s="1" t="str">
        <f>$A$6</f>
        <v>Infrastructure Equipment</v>
      </c>
      <c r="E6" s="381">
        <f>'Option 1'!$S$3</f>
        <v>432242.0997</v>
      </c>
      <c r="F6" s="381">
        <f>'Option 2'!$S$3</f>
        <v>73202.07569</v>
      </c>
      <c r="G6" s="381">
        <f>'Option 3'!$S$3</f>
        <v>0</v>
      </c>
      <c r="H6" s="373" t="str">
        <f>$A$6</f>
        <v>Infrastructure Equipment</v>
      </c>
      <c r="I6" s="381">
        <f>'Option 1'!$I$3</f>
        <v>238350</v>
      </c>
      <c r="J6" s="381">
        <f>'Option 2'!$I$3</f>
        <v>45600</v>
      </c>
      <c r="K6" s="381">
        <f>'Option 3'!$I$3</f>
        <v>0</v>
      </c>
      <c r="L6" s="373" t="str">
        <f>$A$6</f>
        <v>Infrastructure Equipment</v>
      </c>
      <c r="M6" s="381">
        <f>'Option 1'!$R$3</f>
        <v>193892.0997</v>
      </c>
      <c r="N6" s="381">
        <f>'Option 2'!$R$3</f>
        <v>27602.07569</v>
      </c>
      <c r="O6" s="381">
        <f>'Option 3'!$R$3</f>
        <v>0</v>
      </c>
      <c r="P6" s="1" t="s">
        <v>226</v>
      </c>
      <c r="Q6" s="382">
        <f>sum($E$6:$E$11)</f>
        <v>12485390.3</v>
      </c>
      <c r="R6" s="1" t="s">
        <v>227</v>
      </c>
      <c r="S6" s="49" t="s">
        <v>56</v>
      </c>
      <c r="T6" s="1" t="s">
        <v>78</v>
      </c>
      <c r="U6" s="1" t="s">
        <v>93</v>
      </c>
      <c r="V6" s="18" t="s">
        <v>109</v>
      </c>
      <c r="W6" s="1" t="s">
        <v>118</v>
      </c>
      <c r="X6" s="383" t="s">
        <v>130</v>
      </c>
      <c r="Y6" s="49" t="s">
        <v>56</v>
      </c>
      <c r="Z6" s="4">
        <f>SUMIF('Option 1'!$A$5:$A$15,$Y$6,'Option 1'!$S$4:$S$15)</f>
        <v>114225.1793</v>
      </c>
      <c r="AA6" s="4">
        <f>sumif('Option 2'!$A$4:$A$15,$Y$6,'Option 2'!$S$4:$S$15)</f>
        <v>0</v>
      </c>
      <c r="AB6" s="4">
        <f>sumif('Option 3'!$A$4:$A$15,$Y$6,'Option 3'!$S$4:$S$15)</f>
        <v>0</v>
      </c>
      <c r="AC6" s="384">
        <f>SUMIF('Option 1'!$A$5:$A$15,$Y$6,'Option 1'!$R$5:$R$15)</f>
        <v>55475.17932</v>
      </c>
      <c r="AD6" s="4">
        <f>sumif('Option 2'!$A$4:$A$15,$Y$6,'Option 2'!$R$4:$R$15)</f>
        <v>0</v>
      </c>
      <c r="AE6" s="4">
        <f>sumif('Option 3'!$A$4:$A$15,$Y$6,'Option 3'!$R$4:$R$15)</f>
        <v>0</v>
      </c>
    </row>
    <row r="7" ht="15.75" customHeight="1">
      <c r="A7" s="1" t="s">
        <v>224</v>
      </c>
      <c r="B7" s="1" t="s">
        <v>215</v>
      </c>
      <c r="C7" s="373" t="str">
        <f>'Template Instructions'!$F$18</f>
        <v>Cloud Alternative</v>
      </c>
      <c r="D7" s="1" t="str">
        <f>$A$7</f>
        <v>Data Center and Hosting Costs</v>
      </c>
      <c r="E7" s="381">
        <f>'Option 1'!$S$16</f>
        <v>865337.7973</v>
      </c>
      <c r="F7" s="381">
        <f>'Option 2'!$S$16</f>
        <v>0</v>
      </c>
      <c r="G7" s="381">
        <f>'Option 3'!$S$16</f>
        <v>0</v>
      </c>
      <c r="H7" s="373" t="str">
        <f>$A$7</f>
        <v>Data Center and Hosting Costs</v>
      </c>
      <c r="I7" s="381">
        <f>'Option 1'!$I$16</f>
        <v>587740</v>
      </c>
      <c r="J7" s="381">
        <f>'Option 2'!$I$16</f>
        <v>0</v>
      </c>
      <c r="K7" s="381">
        <f>'Option 3'!$I$16</f>
        <v>0</v>
      </c>
      <c r="L7" s="373" t="str">
        <f>$A$7</f>
        <v>Data Center and Hosting Costs</v>
      </c>
      <c r="M7" s="381">
        <f>'Option 1'!$R$16</f>
        <v>277597.7973</v>
      </c>
      <c r="N7" s="381">
        <f>'Option 2'!$R$16</f>
        <v>0</v>
      </c>
      <c r="O7" s="381">
        <f>'Option 3'!$R$16</f>
        <v>0</v>
      </c>
      <c r="P7" s="1" t="s">
        <v>228</v>
      </c>
      <c r="Q7" s="382">
        <f>sum($F$6:$F$11)</f>
        <v>5529437.121</v>
      </c>
      <c r="R7" s="1" t="s">
        <v>229</v>
      </c>
      <c r="S7" s="1" t="s">
        <v>62</v>
      </c>
      <c r="T7" s="1" t="s">
        <v>81</v>
      </c>
      <c r="U7" s="1" t="s">
        <v>99</v>
      </c>
      <c r="V7" s="18" t="s">
        <v>111</v>
      </c>
      <c r="W7" s="1" t="s">
        <v>121</v>
      </c>
      <c r="X7" s="1" t="s">
        <v>230</v>
      </c>
      <c r="Y7" s="1" t="s">
        <v>62</v>
      </c>
      <c r="Z7" s="4">
        <f>SUMIF('Option 1'!$A$5:$A$15,$Y$7,'Option 1'!$S$4:$S$15)</f>
        <v>184337.2016</v>
      </c>
      <c r="AA7" s="4">
        <f>sumif('Option 2'!$A$4:$A$15,$Y$7,'Option 2'!$S$4:$S$15)</f>
        <v>73202.07569</v>
      </c>
      <c r="AB7" s="4">
        <f>sumif('Option 3'!$A$4:$A$15,$Y$7,'Option 3'!$S$4:$S$15)</f>
        <v>0</v>
      </c>
      <c r="AC7" s="384">
        <f>SUMIF('Option 1'!$A$5:$A$15,$Y$7,'Option 1'!$R$5:$R$15)</f>
        <v>70737.20158</v>
      </c>
      <c r="AD7" s="4">
        <f>sumif('Option 2'!$A$4:$A$15,$Y$7,'Option 2'!$R$4:$R$15)</f>
        <v>27602.07569</v>
      </c>
      <c r="AE7" s="4">
        <f>sumif('Option 3'!$A$4:$A$15,$Y$7,'Option 3'!$R$4:$R$15)</f>
        <v>0</v>
      </c>
    </row>
    <row r="8" ht="15.75" customHeight="1">
      <c r="A8" s="1" t="s">
        <v>92</v>
      </c>
      <c r="B8" s="1" t="s">
        <v>216</v>
      </c>
      <c r="C8" s="373" t="str">
        <f>'Template Instructions'!$F$19</f>
        <v/>
      </c>
      <c r="D8" s="1" t="str">
        <f>$A$8</f>
        <v>Software and Applications</v>
      </c>
      <c r="E8" s="381">
        <f>'Option 1'!$S$29</f>
        <v>2579590.516</v>
      </c>
      <c r="F8" s="381">
        <f>'Option 2'!$S$29</f>
        <v>1228816.025</v>
      </c>
      <c r="G8" s="381">
        <f>'Option 3'!$S$29</f>
        <v>0</v>
      </c>
      <c r="H8" s="373" t="str">
        <f>$A$8</f>
        <v>Software and Applications</v>
      </c>
      <c r="I8" s="381">
        <f>'Option 1'!$I$29</f>
        <v>1275480</v>
      </c>
      <c r="J8" s="381">
        <f>'Option 2'!$I$29</f>
        <v>540480</v>
      </c>
      <c r="K8" s="381">
        <f>'Option 3'!$I$29</f>
        <v>0</v>
      </c>
      <c r="L8" s="373" t="str">
        <f>$A$8</f>
        <v>Software and Applications</v>
      </c>
      <c r="M8" s="381">
        <f>'Option 1'!$R$29</f>
        <v>1304110.516</v>
      </c>
      <c r="N8" s="381">
        <f>'Option 2'!$R$29</f>
        <v>688336.0251</v>
      </c>
      <c r="O8" s="381">
        <f>'Option 3'!$R$29</f>
        <v>0</v>
      </c>
      <c r="P8" s="1" t="s">
        <v>231</v>
      </c>
      <c r="Q8" s="382">
        <f>sum($G$6:$G$11)</f>
        <v>0</v>
      </c>
      <c r="R8" s="1" t="s">
        <v>12</v>
      </c>
      <c r="S8" s="1" t="s">
        <v>71</v>
      </c>
      <c r="T8" s="1" t="s">
        <v>75</v>
      </c>
      <c r="U8" s="1" t="s">
        <v>96</v>
      </c>
      <c r="V8" s="18" t="s">
        <v>114</v>
      </c>
      <c r="W8" s="1" t="s">
        <v>124</v>
      </c>
      <c r="X8" s="1" t="s">
        <v>155</v>
      </c>
      <c r="Y8" s="1" t="s">
        <v>71</v>
      </c>
      <c r="Z8" s="4">
        <f>SUMIF('Option 1'!$A$5:$A$15,$Y$8,'Option 1'!$S$4:$S$15)</f>
        <v>5000</v>
      </c>
      <c r="AA8" s="4">
        <f>sumif('Option 2'!$A$4:$A$15,$Y$8,'Option 2'!$S$4:$S$15)</f>
        <v>0</v>
      </c>
      <c r="AB8" s="4">
        <f>sumif('Option 3'!$A$4:$A$15,$Y$8,'Option 3'!$S$4:$S$15)</f>
        <v>0</v>
      </c>
      <c r="AC8" s="384">
        <f>SUMIF('Option 1'!$A$5:$A$15,$Y$8,'Option 1'!$R$5:$R$15)</f>
        <v>67679.71878</v>
      </c>
      <c r="AD8" s="4">
        <f>sumif('Option 2'!$A$4:$A$15,$Y$8,'Option 2'!$R$4:$R$15)</f>
        <v>0</v>
      </c>
      <c r="AE8" s="4">
        <f>sumif('Option 3'!$A$4:$A$15,$Y$8,'Option 3'!$R$4:$R$15)</f>
        <v>0</v>
      </c>
    </row>
    <row r="9" ht="15.75" customHeight="1">
      <c r="A9" s="1" t="s">
        <v>108</v>
      </c>
      <c r="B9" s="1"/>
      <c r="C9" s="1"/>
      <c r="D9" s="1" t="str">
        <f>$A$9</f>
        <v>Employee Devices and Hardware</v>
      </c>
      <c r="E9" s="381">
        <f>'Option 1'!$S$42</f>
        <v>660579.2981</v>
      </c>
      <c r="F9" s="381">
        <f>'Option 2'!$S$42</f>
        <v>664602.474</v>
      </c>
      <c r="G9" s="381">
        <f>'Option 3'!$S$42</f>
        <v>0</v>
      </c>
      <c r="H9" s="373" t="str">
        <f>$A$9</f>
        <v>Employee Devices and Hardware</v>
      </c>
      <c r="I9" s="381">
        <f>'Option 1'!$I$42</f>
        <v>365100</v>
      </c>
      <c r="J9" s="381">
        <f>'Option 2'!$I$42</f>
        <v>365100</v>
      </c>
      <c r="K9" s="381">
        <f>'Option 3'!$I$42</f>
        <v>0</v>
      </c>
      <c r="L9" s="373" t="str">
        <f>$A$9</f>
        <v>Employee Devices and Hardware</v>
      </c>
      <c r="M9" s="381">
        <f>'Option 1'!$R$42</f>
        <v>295479.2981</v>
      </c>
      <c r="N9" s="381">
        <f>'Option 2'!$R$42</f>
        <v>299502.474</v>
      </c>
      <c r="O9" s="381">
        <f>'Option 3'!$R$42</f>
        <v>0</v>
      </c>
      <c r="P9" s="1" t="s">
        <v>232</v>
      </c>
      <c r="Q9" s="382">
        <f>sum($I$6:$I$11)</f>
        <v>7696670</v>
      </c>
      <c r="R9" s="1" t="s">
        <v>233</v>
      </c>
      <c r="S9" s="1" t="s">
        <v>234</v>
      </c>
      <c r="T9" s="1" t="s">
        <v>89</v>
      </c>
      <c r="U9" s="1" t="s">
        <v>235</v>
      </c>
      <c r="V9" s="1" t="s">
        <v>236</v>
      </c>
      <c r="W9" s="1" t="s">
        <v>237</v>
      </c>
      <c r="X9" s="1" t="s">
        <v>238</v>
      </c>
      <c r="Y9" s="1" t="s">
        <v>234</v>
      </c>
      <c r="Z9" s="4">
        <f>SUMIF('Option 1'!$A$5:$A$15,$Y$9,'Option 1'!$S$4:$S$15)</f>
        <v>0</v>
      </c>
      <c r="AA9" s="4">
        <f>sumif('Option 2'!$A$4:$A$15,$Y$9,'Option 2'!$S$4:$S$15)</f>
        <v>0</v>
      </c>
      <c r="AB9" s="4">
        <f>sumif('Option 3'!$A$4:$A$15,$Y$9,'Option 3'!$S$4:$S$15)</f>
        <v>0</v>
      </c>
      <c r="AC9" s="384">
        <f>SUMIF('Option 1'!$A$5:$A$15,$Y$9,'Option 1'!$R$5:$R$15)</f>
        <v>0</v>
      </c>
      <c r="AD9" s="4">
        <f>sumif('Option 2'!$A$4:$A$15,$Y$9,'Option 2'!$R$4:$R$15)</f>
        <v>0</v>
      </c>
      <c r="AE9" s="4">
        <f>sumif('Option 3'!$A$4:$A$15,$Y$9,'Option 3'!$R$4:$R$15)</f>
        <v>0</v>
      </c>
    </row>
    <row r="10" ht="15.75" customHeight="1">
      <c r="A10" s="1" t="s">
        <v>117</v>
      </c>
      <c r="B10" s="1"/>
      <c r="C10" s="1"/>
      <c r="D10" s="1" t="str">
        <f>$A$10</f>
        <v>Personnel and Support</v>
      </c>
      <c r="E10" s="381">
        <f>'Option 1'!$S$55</f>
        <v>7909378.823</v>
      </c>
      <c r="F10" s="381">
        <f>'Option 2'!$S$55</f>
        <v>3514879.483</v>
      </c>
      <c r="G10" s="381">
        <f>'Option 3'!$S$55</f>
        <v>0</v>
      </c>
      <c r="H10" s="373" t="str">
        <f>$A$10</f>
        <v>Personnel and Support</v>
      </c>
      <c r="I10" s="381">
        <f>'Option 1'!$I$55</f>
        <v>5180000</v>
      </c>
      <c r="J10" s="381">
        <f>'Option 2'!$I$55</f>
        <v>2128000</v>
      </c>
      <c r="K10" s="381">
        <f>'Option 3'!$I$55</f>
        <v>0</v>
      </c>
      <c r="L10" s="373" t="str">
        <f>$A$10</f>
        <v>Personnel and Support</v>
      </c>
      <c r="M10" s="381">
        <f>'Option 1'!$R$55</f>
        <v>2729378.823</v>
      </c>
      <c r="N10" s="381">
        <f>'Option 2'!$R$55</f>
        <v>1386879.483</v>
      </c>
      <c r="O10" s="381">
        <f>'Option 3'!$R$55</f>
        <v>0</v>
      </c>
      <c r="P10" s="385" t="s">
        <v>239</v>
      </c>
      <c r="Q10" s="386">
        <f>sum($J$6:$J$11)</f>
        <v>3093103</v>
      </c>
      <c r="R10" s="1" t="s">
        <v>240</v>
      </c>
      <c r="S10" s="1"/>
      <c r="T10" s="1" t="s">
        <v>241</v>
      </c>
      <c r="V10" s="1" t="s">
        <v>242</v>
      </c>
      <c r="X10" s="383"/>
      <c r="Y10" s="1" t="s">
        <v>78</v>
      </c>
      <c r="Z10" s="4">
        <f>sumif('Option 1'!$A$17:$A$28,$Y$10,'Option 1'!$S$17:$S$28)</f>
        <v>186570.2152</v>
      </c>
      <c r="AA10" s="4">
        <f>SUMIF('Option 2'!$A$18:$A$28,$Y$10,'Option 2'!$S$18:$S$28)</f>
        <v>0</v>
      </c>
      <c r="AB10" s="4">
        <f>SUMIF('Option 3'!$A$17:$A$28,$Y$10,'Option 3'!$S$17:$S$28)</f>
        <v>0</v>
      </c>
      <c r="AC10" s="384">
        <f>SUmif('Option 1'!$A$17:$A$28,$Y$10,'Option 1'!$R$17:$R$28)</f>
        <v>66570.21519</v>
      </c>
      <c r="AD10" s="4">
        <f>suMIF('Option 2'!$A$18:$A$28,$Y$10,'Option 2'!$R$18:$R$28)</f>
        <v>0</v>
      </c>
      <c r="AE10" s="4">
        <f>SUMIF('Option 3'!$A$17:$A$28,$Y$10,'Option 3'!$R$17:$R$28)</f>
        <v>0</v>
      </c>
    </row>
    <row r="11" ht="15.75" customHeight="1">
      <c r="A11" s="1" t="s">
        <v>129</v>
      </c>
      <c r="B11" s="1"/>
      <c r="C11" s="1"/>
      <c r="D11" s="1" t="str">
        <f>$A$11</f>
        <v>Rollout</v>
      </c>
      <c r="E11" s="381">
        <f>'Option 1'!$S$68</f>
        <v>38261.77115</v>
      </c>
      <c r="F11" s="381">
        <f>'Option 2'!$S$68</f>
        <v>47937.06288</v>
      </c>
      <c r="G11" s="381">
        <f>'Option 3'!$S$68</f>
        <v>0</v>
      </c>
      <c r="H11" s="373" t="str">
        <f>$A$11</f>
        <v>Rollout</v>
      </c>
      <c r="I11" s="381">
        <f>'Option 1'!$I$5</f>
        <v>50000</v>
      </c>
      <c r="J11" s="381">
        <f>'Option 2'!$I$68</f>
        <v>13923</v>
      </c>
      <c r="K11" s="381">
        <f>'Option 3'!$I$68</f>
        <v>0</v>
      </c>
      <c r="L11" s="373" t="str">
        <f>$A$11</f>
        <v>Rollout</v>
      </c>
      <c r="M11" s="381">
        <f>'Option 1'!$R$68</f>
        <v>19046.77115</v>
      </c>
      <c r="N11" s="381">
        <f>'Option 2'!$R$68</f>
        <v>34014.06288</v>
      </c>
      <c r="O11" s="381">
        <f>'Option 3'!$R$68</f>
        <v>0</v>
      </c>
      <c r="P11" s="1" t="s">
        <v>243</v>
      </c>
      <c r="Q11" s="382">
        <f>sum($M$6:$M$11)</f>
        <v>4819505.305</v>
      </c>
      <c r="S11" s="1"/>
      <c r="T11" s="1"/>
      <c r="U11" s="1"/>
      <c r="X11" s="1"/>
      <c r="Y11" s="1" t="s">
        <v>81</v>
      </c>
      <c r="Z11" s="4">
        <f>sumif('Option 1'!$A$17:$A$28,$Y$11,'Option 1'!$S$17:$S$28)</f>
        <v>8935.659684</v>
      </c>
      <c r="AA11" s="4">
        <f>SUMIF('Option 2'!$A$18:$A$28,$Y$11,'Option 2'!$S$18:$S$28)</f>
        <v>0</v>
      </c>
      <c r="AB11" s="4">
        <f>SUMIF('Option 3'!$A$17:$A$28,$Y$11,'Option 3'!$S$17:$S$28)</f>
        <v>0</v>
      </c>
      <c r="AC11" s="384">
        <f>SUmif('Option 1'!$A$17:$A$28,$Y$11,'Option 1'!$R$17:$R$28)</f>
        <v>2995.659684</v>
      </c>
      <c r="AD11" s="4">
        <f>suMIF('Option 2'!$A$18:$A$28,$Y$11,'Option 2'!$R$18:$R$28)</f>
        <v>0</v>
      </c>
      <c r="AE11" s="4">
        <f>SUMIF('Option 3'!$A$17:$A$28,$Y$11,'Option 3'!$R$17:$R$28)</f>
        <v>0</v>
      </c>
    </row>
    <row r="12" ht="15.75" customHeight="1">
      <c r="B12" s="1"/>
      <c r="C12" s="1"/>
      <c r="D12" s="1" t="str">
        <f t="shared" ref="D12:D24" si="1">$A12</f>
        <v/>
      </c>
      <c r="H12" s="1" t="str">
        <f t="shared" ref="H12:H24" si="2">$A12</f>
        <v/>
      </c>
      <c r="L12" s="1" t="str">
        <f t="shared" ref="L12:L24" si="3">$A12</f>
        <v/>
      </c>
      <c r="P12" s="1" t="s">
        <v>244</v>
      </c>
      <c r="Q12" s="382">
        <f>sum($N$6:$N$11)</f>
        <v>2436334.121</v>
      </c>
      <c r="S12" s="1"/>
      <c r="T12" s="1"/>
      <c r="X12" s="1"/>
      <c r="Y12" s="1" t="s">
        <v>75</v>
      </c>
      <c r="Z12" s="4">
        <f>sumif('Option 1'!$A$17:$A$28,$Y$12,'Option 1'!$S$17:$S$28)</f>
        <v>658510.6456</v>
      </c>
      <c r="AA12" s="4">
        <f>SUMIF('Option 2'!$A$18:$A$28,$Y$12,'Option 2'!$S$18:$S$28)</f>
        <v>0</v>
      </c>
      <c r="AB12" s="4">
        <f>SUMIF('Option 3'!$A$17:$A$28,$Y$12,'Option 3'!$S$17:$S$28)</f>
        <v>0</v>
      </c>
      <c r="AC12" s="384">
        <f>SUmif('Option 1'!$A$17:$A$28,$Y$12,'Option 1'!$R$17:$R$28)</f>
        <v>199710.6456</v>
      </c>
      <c r="AD12" s="4">
        <f>suMIF('Option 2'!$A$18:$A$28,$Y$12,'Option 2'!$R$18:$R$28)</f>
        <v>0</v>
      </c>
      <c r="AE12" s="4">
        <f>SUMIF('Option 3'!$A$17:$A$28,$Y$12,'Option 3'!$R$17:$R$28)</f>
        <v>0</v>
      </c>
    </row>
    <row r="13" ht="15.75" customHeight="1">
      <c r="B13" s="1"/>
      <c r="C13" s="1"/>
      <c r="D13" s="1" t="str">
        <f t="shared" si="1"/>
        <v/>
      </c>
      <c r="H13" s="1" t="str">
        <f t="shared" si="2"/>
        <v/>
      </c>
      <c r="L13" s="1" t="str">
        <f t="shared" si="3"/>
        <v/>
      </c>
      <c r="P13" s="1" t="s">
        <v>245</v>
      </c>
      <c r="Q13" s="387">
        <f>sum($O$6:$O$11)</f>
        <v>0</v>
      </c>
      <c r="S13" s="1"/>
      <c r="Y13" s="1" t="s">
        <v>89</v>
      </c>
      <c r="Z13" s="4">
        <f>sumif('Option 1'!$A$17:$A$28,$Y$13,'Option 1'!$S$17:$S$28)</f>
        <v>11321.2769</v>
      </c>
      <c r="AA13" s="4">
        <f>SUMIF('Option 2'!$A$18:$A$28,$Y$13,'Option 2'!$S$18:$S$28)</f>
        <v>0</v>
      </c>
      <c r="AB13" s="4">
        <f>SUMIF('Option 3'!$A$17:$A$28,$Y$13,'Option 3'!$S$17:$S$28)</f>
        <v>0</v>
      </c>
      <c r="AC13" s="384">
        <f>SUmif('Option 1'!$A$17:$A$28,$Y$13,'Option 1'!$R$17:$R$28)</f>
        <v>8321.276899</v>
      </c>
      <c r="AD13" s="4">
        <f>suMIF('Option 2'!$A$18:$A$28,$Y$13,'Option 2'!$R$18:$R$28)</f>
        <v>0</v>
      </c>
      <c r="AE13" s="4">
        <f>SUMIF('Option 3'!$A$17:$A$28,$Y$13,'Option 3'!$R$17:$R$28)</f>
        <v>0</v>
      </c>
    </row>
    <row r="14" ht="15.75" customHeight="1">
      <c r="C14" s="1"/>
      <c r="D14" s="1" t="str">
        <f t="shared" si="1"/>
        <v/>
      </c>
      <c r="H14" s="1" t="str">
        <f t="shared" si="2"/>
        <v/>
      </c>
      <c r="L14" s="1" t="str">
        <f t="shared" si="3"/>
        <v/>
      </c>
      <c r="P14" s="385" t="s">
        <v>246</v>
      </c>
      <c r="Q14" s="388" t="str">
        <f>ifs($Q$6&gt;$Q$7,$C$7, $Q$6=$Q$7, "Both solutions are equal.",$Q$6&lt;$Q$7,$C$6)</f>
        <v>Cloud Alternative</v>
      </c>
      <c r="S14" s="1"/>
      <c r="Y14" s="1" t="s">
        <v>241</v>
      </c>
      <c r="Z14" s="4">
        <f>sumif('Option 1'!$A$17:$A$28,$Y$14,'Option 1'!$S$17:$S$28)</f>
        <v>0</v>
      </c>
      <c r="AA14" s="4">
        <f>SUMIF('Option 2'!$A$18:$A$28,$Y$14,'Option 2'!$S$18:$S$28)</f>
        <v>0</v>
      </c>
      <c r="AB14" s="4">
        <f>SUMIF('Option 3'!$A$17:$A$28,$Y$14,'Option 3'!$S$17:$S$28)</f>
        <v>0</v>
      </c>
      <c r="AC14" s="384">
        <f>SUmif('Option 1'!$A$17:$A$28,$Y$14,'Option 1'!$R$17:$R$28)</f>
        <v>0</v>
      </c>
      <c r="AD14" s="4">
        <f>suMIF('Option 2'!$A$18:$A$28,$Y$14,'Option 2'!$R$18:$R$28)</f>
        <v>0</v>
      </c>
      <c r="AE14" s="4">
        <f>SUMIF('Option 3'!$A$17:$A$28,$Y$14,'Option 3'!$R$17:$R$28)</f>
        <v>0</v>
      </c>
    </row>
    <row r="15" ht="15.75" customHeight="1">
      <c r="C15" s="1"/>
      <c r="D15" s="1" t="str">
        <f t="shared" si="1"/>
        <v/>
      </c>
      <c r="H15" s="1" t="str">
        <f t="shared" si="2"/>
        <v/>
      </c>
      <c r="L15" s="1" t="str">
        <f t="shared" si="3"/>
        <v/>
      </c>
      <c r="P15" s="385" t="s">
        <v>247</v>
      </c>
      <c r="Q15" s="388" t="str">
        <f>ifs($Q$9&gt;$Q$10,$C$7, $Q$9=$Q$10, "Both solutions are equal.",$Q$9&lt;$Q$10,$C$6)</f>
        <v>Cloud Alternative</v>
      </c>
      <c r="Y15" s="1" t="s">
        <v>93</v>
      </c>
      <c r="Z15" s="4">
        <f>sumif('Option 1'!$A$30:$A$41,$Y$15,'Option 1'!$S$30:$S$41)</f>
        <v>358995.7532</v>
      </c>
      <c r="AA15" s="4">
        <f>sumif('Option 2'!$A$31:$A$37,$Y$15,'Option 2'!$S$31:$S$37)</f>
        <v>45000</v>
      </c>
      <c r="AB15" s="4">
        <f>sumif('Option 3'!$A$30:$A$37,$Y$15,'Option 3'!$S$30:$S$37)</f>
        <v>0</v>
      </c>
      <c r="AC15" s="384">
        <f>SUmif('Option 1'!$A$30:$A$41,$Y$15,'Option 1'!$R$30:$R$41)</f>
        <v>232995.7532</v>
      </c>
      <c r="AD15" s="4">
        <f>sumif('Option 2'!$A$31:$A$37,$Y$15,'Option 2'!$R$31:$R$37)</f>
        <v>0</v>
      </c>
      <c r="AE15" s="4">
        <f>sumif('Option 3'!$A$30:$A$37,$Y$15,'Option 3'!$R$30:$R$37)</f>
        <v>0</v>
      </c>
    </row>
    <row r="16" ht="15.75" customHeight="1">
      <c r="C16" s="1"/>
      <c r="D16" s="1" t="str">
        <f t="shared" si="1"/>
        <v/>
      </c>
      <c r="H16" s="1" t="str">
        <f t="shared" si="2"/>
        <v/>
      </c>
      <c r="L16" s="1" t="str">
        <f t="shared" si="3"/>
        <v/>
      </c>
      <c r="P16" s="385" t="s">
        <v>248</v>
      </c>
      <c r="Q16" s="388" t="str">
        <f>ifs($Q$11&gt;$Q$12,$C$7, $Q$11=$Q$12, "Both solutions are equal.",$Q$11&lt;$Q$12,$C$6)</f>
        <v>Cloud Alternative</v>
      </c>
      <c r="Y16" s="1" t="s">
        <v>99</v>
      </c>
      <c r="Z16" s="4">
        <f>sumif('Option 1'!$A$30:$A$41,$Y$16,'Option 1'!$S$30:$S$41)</f>
        <v>12471.31937</v>
      </c>
      <c r="AA16" s="4">
        <f>sumif('Option 2'!$A$31:$A$37,$Y$16,'Option 2'!$S$31:$S$37)</f>
        <v>728348.9525</v>
      </c>
      <c r="AB16" s="4">
        <f>sumif('Option 3'!$A$30:$A$37,$Y$16,'Option 3'!$S$30:$S$37)</f>
        <v>0</v>
      </c>
      <c r="AC16" s="384">
        <f>SUmif('Option 1'!$A$30:$A$41,$Y$16,'Option 1'!$R$30:$R$41)</f>
        <v>5991.319367</v>
      </c>
      <c r="AD16" s="4">
        <f>sumif('Option 2'!$A$31:$A$37,$Y$16,'Option 2'!$R$31:$R$37)</f>
        <v>449348.9525</v>
      </c>
      <c r="AE16" s="4">
        <f>sumif('Option 3'!$A$30:$A$37,$Y$16,'Option 3'!$R$30:$R$37)</f>
        <v>0</v>
      </c>
    </row>
    <row r="17" ht="15.75" customHeight="1">
      <c r="B17" s="1"/>
      <c r="C17" s="1"/>
      <c r="D17" s="1" t="str">
        <f t="shared" si="1"/>
        <v/>
      </c>
      <c r="H17" s="1" t="str">
        <f t="shared" si="2"/>
        <v/>
      </c>
      <c r="L17" s="1" t="str">
        <f t="shared" si="3"/>
        <v/>
      </c>
      <c r="P17" s="385" t="s">
        <v>249</v>
      </c>
      <c r="Q17" s="389">
        <f>ifs($Q$14=$C$6,$Q$7-$Q$6,$Q$14=$C$7,$Q$6-$Q$7,$Q$14="Both solutions are equal.",0)</f>
        <v>6955953.184</v>
      </c>
      <c r="Y17" s="1" t="s">
        <v>96</v>
      </c>
      <c r="Z17" s="4">
        <f>sumif('Option 1'!$A$30:$A$41,$Y$17,'Option 1'!$S$30:$S$41)</f>
        <v>2208123.443</v>
      </c>
      <c r="AA17" s="4">
        <f>sumif('Option 2'!$A$31:$A$37,$Y$17,'Option 2'!$S$31:$S$37)</f>
        <v>455467.0725</v>
      </c>
      <c r="AB17" s="4">
        <f>sumif('Option 3'!$A$30:$A$37,$Y$17,'Option 3'!$S$30:$S$37)</f>
        <v>0</v>
      </c>
      <c r="AC17" s="384">
        <f>SUmif('Option 1'!$A$30:$A$41,$Y$17,'Option 1'!$R$30:$R$41)</f>
        <v>1065123.443</v>
      </c>
      <c r="AD17" s="4">
        <f>sumif('Option 2'!$A$31:$A$37,$Y$17,'Option 2'!$R$31:$R$37)</f>
        <v>238987.0725</v>
      </c>
      <c r="AE17" s="4">
        <f>sumif('Option 3'!$A$30:$A$37,$Y$17,'Option 3'!$R$30:$R$37)</f>
        <v>0</v>
      </c>
    </row>
    <row r="18" ht="15.75" customHeight="1">
      <c r="B18" s="1"/>
      <c r="C18" s="1"/>
      <c r="D18" s="1" t="str">
        <f t="shared" si="1"/>
        <v/>
      </c>
      <c r="H18" s="1" t="str">
        <f t="shared" si="2"/>
        <v/>
      </c>
      <c r="L18" s="1" t="str">
        <f t="shared" si="3"/>
        <v/>
      </c>
      <c r="P18" s="385" t="s">
        <v>250</v>
      </c>
      <c r="Q18" s="389">
        <f>$Q$9</f>
        <v>7696670</v>
      </c>
      <c r="Y18" s="1" t="s">
        <v>235</v>
      </c>
      <c r="Z18" s="4">
        <f>sumif('Option 1'!$A$30:$A$41,$Y$18,'Option 1'!$S$30:$S$41)</f>
        <v>0</v>
      </c>
      <c r="AA18" s="4">
        <f>sumif('Option 2'!$A$31:$A$37,$Y$18,'Option 2'!$S$31:$S$37)</f>
        <v>0</v>
      </c>
      <c r="AB18" s="4">
        <f>sumif('Option 3'!$A$30:$A$37,$Y$18,'Option 3'!$S$30:$S$37)</f>
        <v>0</v>
      </c>
      <c r="AC18" s="384">
        <f>SUmif('Option 1'!$A$30:$A$41,$Y$18,'Option 1'!$R$30:$R$41)</f>
        <v>0</v>
      </c>
      <c r="AD18" s="4">
        <f>sumif('Option 2'!$A$31:$A$37,$Y$18,'Option 2'!$R$31:$R$37)</f>
        <v>0</v>
      </c>
      <c r="AE18" s="4">
        <f>sumif('Option 3'!$A$30:$A$37,$Y$18,'Option 3'!$R$30:$R$37)</f>
        <v>0</v>
      </c>
    </row>
    <row r="19" ht="15.75" customHeight="1">
      <c r="B19" s="1"/>
      <c r="C19" s="1"/>
      <c r="D19" s="1" t="str">
        <f t="shared" si="1"/>
        <v/>
      </c>
      <c r="H19" s="1" t="str">
        <f t="shared" si="2"/>
        <v/>
      </c>
      <c r="L19" s="1" t="str">
        <f t="shared" si="3"/>
        <v/>
      </c>
      <c r="P19" s="385" t="s">
        <v>251</v>
      </c>
      <c r="Q19" s="389">
        <f>ifs($Q$16=$C$6,$Q$12-$Q$11,$Q$16=$C$7,$Q$11-$Q$12,$Q$16="Both solutions are equal.",0)</f>
        <v>2383171.184</v>
      </c>
      <c r="Y19" s="18" t="s">
        <v>109</v>
      </c>
      <c r="Z19" s="4">
        <f>sumif('Option 1'!$A$43:$A$54,$Y$19,'Option 1'!$S$43:$S$54)</f>
        <v>491579.807</v>
      </c>
      <c r="AA19" s="4">
        <f>sumif('Option 2'!$A$42:$A$46,$Y$19,'Option 2'!$S$42:$S$46)</f>
        <v>495602.9829</v>
      </c>
      <c r="AB19" s="4">
        <f>sumif('Option 3'!$A$42:$A$46,$Y$19,'Option 3'!$S$42:$S$46)</f>
        <v>0</v>
      </c>
      <c r="AC19" s="384">
        <f>SUmif('Option 1'!$A$43:$A$54,$Y$19,'Option 1'!$R$43:$R$54)</f>
        <v>191579.807</v>
      </c>
      <c r="AD19" s="4">
        <f>sumif('Option 2'!$A$42:$A$46,$Y$19,'Option 2'!$R$42:$R$46)</f>
        <v>195602.9829</v>
      </c>
      <c r="AE19" s="4">
        <f>sumif('Option 3'!$A$42:$A$46,$Y$19,'Option 3'!$R$42:$R$46)</f>
        <v>0</v>
      </c>
    </row>
    <row r="20" ht="15.75" customHeight="1">
      <c r="B20" s="1"/>
      <c r="C20" s="1"/>
      <c r="D20" s="1" t="str">
        <f t="shared" si="1"/>
        <v/>
      </c>
      <c r="H20" s="1" t="str">
        <f t="shared" si="2"/>
        <v/>
      </c>
      <c r="L20" s="1" t="str">
        <f t="shared" si="3"/>
        <v/>
      </c>
      <c r="P20" s="385" t="s">
        <v>252</v>
      </c>
      <c r="Q20" s="388" t="str">
        <f>CONCATENATE("(" &amp; ROUND((((MAX($Q$6:$Q$7)-MIN($Q$6:$Q$7))/MIN($Q$6:$Q$7))*100),0) &amp; "% over " &amp; 'Template Instructions'!$F$20 &amp;" years)")</f>
        <v>(126% over 5 years)</v>
      </c>
      <c r="Y20" s="18" t="s">
        <v>111</v>
      </c>
      <c r="Z20" s="4">
        <f>sumif('Option 1'!$A$43:$A$54,$Y$20,'Option 1'!$S$43:$S$54)</f>
        <v>43350.97748</v>
      </c>
      <c r="AA20" s="4">
        <f>sumif('Option 2'!$A$42:$A$46,$Y$20,'Option 2'!$S$42:$S$46)</f>
        <v>43350.97748</v>
      </c>
      <c r="AB20" s="4">
        <f>sumif('Option 3'!$A$42:$A$46,$Y$20,'Option 3'!$S$42:$S$46)</f>
        <v>0</v>
      </c>
      <c r="AC20" s="384">
        <f>SUmif('Option 1'!$A$43:$A$54,$Y$20,'Option 1'!$R$43:$R$54)</f>
        <v>22350.97748</v>
      </c>
      <c r="AD20" s="4">
        <f>sumif('Option 2'!$A$42:$A$46,$Y$20,'Option 2'!$R$42:$R$46)</f>
        <v>22350.97748</v>
      </c>
      <c r="AE20" s="4">
        <f>sumif('Option 3'!$A$42:$A$46,$Y$20,'Option 3'!$R$42:$R$46)</f>
        <v>0</v>
      </c>
    </row>
    <row r="21" ht="15.75" customHeight="1">
      <c r="B21" s="1"/>
      <c r="C21" s="1"/>
      <c r="D21" s="1" t="str">
        <f t="shared" si="1"/>
        <v/>
      </c>
      <c r="H21" s="1" t="str">
        <f t="shared" si="2"/>
        <v/>
      </c>
      <c r="L21" s="1" t="str">
        <f t="shared" si="3"/>
        <v/>
      </c>
      <c r="P21" s="385" t="s">
        <v>253</v>
      </c>
      <c r="Q21" s="388" t="str">
        <f>CONCATENATE("(" &amp; ROUND((((MAX($Q$9:$Q$10)-MIN($Q$9:$Q$10))/MIN($Q$9:$Q$10))*100),0) &amp; "% over " &amp; 'Template Instructions'!$F$20 &amp;" years)")</f>
        <v>(149% over 5 years)</v>
      </c>
      <c r="Y21" s="18" t="s">
        <v>114</v>
      </c>
      <c r="Z21" s="4">
        <f>sumif('Option 1'!$A$43:$A$54,$Y$21,'Option 1'!$S$43:$S$54)</f>
        <v>125648.5136</v>
      </c>
      <c r="AA21" s="4">
        <f>sumif('Option 2'!$A$42:$A$46,$Y$21,'Option 2'!$S$42:$S$46)</f>
        <v>125648.5136</v>
      </c>
      <c r="AB21" s="4">
        <f>sumif('Option 3'!$A$42:$A$46,$Y$21,'Option 3'!$S$42:$S$46)</f>
        <v>0</v>
      </c>
      <c r="AC21" s="384">
        <f>SUmif('Option 1'!$A$43:$A$54,$Y$21,'Option 1'!$R$43:$R$54)</f>
        <v>81548.51361</v>
      </c>
      <c r="AD21" s="4">
        <f>sumif('Option 2'!$A$42:$A$46,$Y$21,'Option 2'!$R$42:$R$46)</f>
        <v>81548.51361</v>
      </c>
      <c r="AE21" s="4">
        <f>sumif('Option 3'!$A$42:$A$46,$Y$21,'Option 3'!$R$42:$R$46)</f>
        <v>0</v>
      </c>
    </row>
    <row r="22" ht="15.75" customHeight="1">
      <c r="B22" s="1"/>
      <c r="C22" s="1"/>
      <c r="D22" s="1" t="str">
        <f t="shared" si="1"/>
        <v/>
      </c>
      <c r="H22" s="1" t="str">
        <f t="shared" si="2"/>
        <v/>
      </c>
      <c r="L22" s="1" t="str">
        <f t="shared" si="3"/>
        <v/>
      </c>
      <c r="P22" s="385" t="s">
        <v>254</v>
      </c>
      <c r="Q22" s="388" t="str">
        <f>CONCATENATE("(" &amp; ROUND((((MAX($Q$11:$Q$12)-MIN($Q$11:$Q$12))/MIN($Q$11:$Q$12))*100),0) &amp; "% over " &amp; 'Template Instructions'!$F$20 &amp;" years)")</f>
        <v>(98% over 5 years)</v>
      </c>
      <c r="Y22" s="1" t="s">
        <v>236</v>
      </c>
      <c r="Z22" s="4">
        <f>sumif('Option 1'!$A$43:$A$54,$Y$22,'Option 1'!$S$43:$S$54)</f>
        <v>0</v>
      </c>
      <c r="AA22" s="4">
        <f>sumif('Option 2'!$A$42:$A$46,$Y$22,'Option 2'!$S$42:$S$46)</f>
        <v>0</v>
      </c>
      <c r="AB22" s="4">
        <f>sumif('Option 3'!$A$42:$A$46,$Y$22,'Option 3'!$S$42:$S$46)</f>
        <v>0</v>
      </c>
      <c r="AC22" s="384">
        <f>SUmif('Option 1'!$A$43:$A$54,$Y$22,'Option 1'!$R$43:$R$54)</f>
        <v>0</v>
      </c>
      <c r="AD22" s="4">
        <f>sumif('Option 2'!$A$42:$A$46,$Y$22,'Option 2'!$R$42:$R$46)</f>
        <v>0</v>
      </c>
      <c r="AE22" s="4">
        <f>sumif('Option 3'!$A$42:$A$46,$Y$22,'Option 3'!$R$42:$R$46)</f>
        <v>0</v>
      </c>
    </row>
    <row r="23" ht="15.75" customHeight="1">
      <c r="B23" s="1"/>
      <c r="C23" s="1"/>
      <c r="D23" s="1" t="str">
        <f t="shared" si="1"/>
        <v/>
      </c>
      <c r="H23" s="1" t="str">
        <f t="shared" si="2"/>
        <v/>
      </c>
      <c r="L23" s="1" t="str">
        <f t="shared" si="3"/>
        <v/>
      </c>
      <c r="P23" s="385" t="s">
        <v>255</v>
      </c>
      <c r="Q23" s="388" t="str">
        <f>concatenate("Total savings from using " &amp; $Q$14)</f>
        <v>Total savings from using Cloud Alternative</v>
      </c>
      <c r="Y23" s="1" t="s">
        <v>242</v>
      </c>
      <c r="Z23" s="4">
        <f>sumif('Option 1'!$A$43:$A$54,$Y$23,'Option 1'!$S$43:$S$54)</f>
        <v>0</v>
      </c>
      <c r="AA23" s="4">
        <f>sumif('Option 2'!$A$42:$A$46,$Y$23,'Option 2'!$S$42:$S$46)</f>
        <v>0</v>
      </c>
      <c r="AB23" s="4">
        <f>sumif('Option 3'!$A$42:$A$46,$Y$23,'Option 3'!$S$42:$S$46)</f>
        <v>0</v>
      </c>
      <c r="AC23" s="384">
        <f>SUmif('Option 1'!$A$43:$A$54,$Y$23,'Option 1'!$R$43:$R$54)</f>
        <v>0</v>
      </c>
      <c r="AD23" s="4">
        <f>sumif('Option 2'!$A$42:$A$46,$Y$23,'Option 2'!$R$42:$R$46)</f>
        <v>0</v>
      </c>
      <c r="AE23" s="4">
        <f>sumif('Option 3'!$A$42:$A$46,$Y$23,'Option 3'!$R$42:$R$46)</f>
        <v>0</v>
      </c>
    </row>
    <row r="24" ht="15.75" customHeight="1">
      <c r="B24" s="1"/>
      <c r="C24" s="1"/>
      <c r="D24" s="1" t="str">
        <f t="shared" si="1"/>
        <v/>
      </c>
      <c r="H24" s="1" t="str">
        <f t="shared" si="2"/>
        <v/>
      </c>
      <c r="L24" s="1" t="str">
        <f t="shared" si="3"/>
        <v/>
      </c>
      <c r="P24" s="1" t="s">
        <v>256</v>
      </c>
      <c r="Q24" s="390" t="str">
        <f>concatenate("Total Cost of Ownership: " &amp; $C$6)</f>
        <v>Total Cost of Ownership: Existing Infrastructure</v>
      </c>
      <c r="Y24" s="1" t="s">
        <v>118</v>
      </c>
      <c r="Z24" s="4">
        <f>sumif('Option 1'!$A$57:$A$67,$Y$24,'Option 1'!$S$57:$S$67)</f>
        <v>6747622.783</v>
      </c>
      <c r="AA24" s="4">
        <f>sumif('Option 2'!$A$55:$A$60,$Y$24,'Option 2'!$S$55:$S$60)</f>
        <v>2674173.084</v>
      </c>
      <c r="AB24" s="4">
        <f>sumif('Option 3'!$A$55:$A$60,$Y$24,'Option 3'!$S$55:$S$60)</f>
        <v>0</v>
      </c>
      <c r="AC24" s="384">
        <f>SUmif('Option 1'!$A$57:$A$67,$Y$24,'Option 1'!$R$57:$R$67)</f>
        <v>2407622.783</v>
      </c>
      <c r="AD24" s="4">
        <f>sumif('Option 2'!$A$55:$A$60,$Y$24,'Option 2'!$R$55:$R$60)</f>
        <v>954173.0844</v>
      </c>
      <c r="AE24" s="4">
        <f>sumif('Option 3'!$A$55:$A$60,$Y$24,'Option 3'!$R$55:$R$60)</f>
        <v>0</v>
      </c>
    </row>
    <row r="25" ht="15.75" customHeight="1">
      <c r="P25" s="385" t="s">
        <v>257</v>
      </c>
      <c r="Q25" s="388" t="str">
        <f>concatenate("Total savings from using " &amp; $Q$16)</f>
        <v>Total savings from using Cloud Alternative</v>
      </c>
      <c r="Y25" s="1" t="s">
        <v>121</v>
      </c>
      <c r="Z25" s="4">
        <f>sumif('Option 1'!$A$57:$A$67,$Y$25,'Option 1'!$S$57:$S$67)</f>
        <v>506280.8608</v>
      </c>
      <c r="AA25" s="4">
        <f>sumif('Option 2'!$A$55:$A$60,$Y$25,'Option 2'!$S$55:$S$60)</f>
        <v>482280.8608</v>
      </c>
      <c r="AB25" s="4">
        <f>sumif('Option 3'!$A$55:$A$60,$Y$25,'Option 3'!$S$55:$S$60)</f>
        <v>0</v>
      </c>
      <c r="AC25" s="384">
        <f>SUmif('Option 1'!$A$57:$A$67,$Y$25,'Option 1'!$R$57:$R$67)</f>
        <v>266280.8608</v>
      </c>
      <c r="AD25" s="4">
        <f>sumif('Option 2'!$A$55:$A$60,$Y$25,'Option 2'!$R$55:$R$60)</f>
        <v>266280.8608</v>
      </c>
      <c r="AE25" s="4">
        <f>sumif('Option 3'!$A$55:$A$60,$Y$25,'Option 3'!$R$55:$R$60)</f>
        <v>0</v>
      </c>
    </row>
    <row r="26" ht="15.75" customHeight="1">
      <c r="P26" s="1" t="s">
        <v>258</v>
      </c>
      <c r="Q26" s="1" t="str">
        <f>CONCATENATE("Lifetime Total Cost of Ownership Comparison: " &amp; 'Reference Formulas'!$C$6 &amp; " vs " &amp; 'Reference Formulas'!$C$7 &amp; IF(ISTEXT(C8) = TRUE, " vs " &amp; 'Reference Formulas'!$C$8,""))</f>
        <v>Lifetime Total Cost of Ownership Comparison: Existing Infrastructure vs Cloud Alternative</v>
      </c>
      <c r="Y26" s="1" t="s">
        <v>124</v>
      </c>
      <c r="Z26" s="4">
        <f>sumif('Option 1'!$A$57:$A$67,$Y$26,'Option 1'!$S$57:$S$67)</f>
        <v>655475.1793</v>
      </c>
      <c r="AA26" s="4">
        <f>sumif('Option 2'!$A$55:$A$60,$Y$26,'Option 2'!$S$55:$S$60)</f>
        <v>358425.538</v>
      </c>
      <c r="AB26" s="4">
        <f>sumif('Option 3'!$A$55:$A$60,$Y$26,'Option 3'!$S$55:$S$60)</f>
        <v>0</v>
      </c>
      <c r="AC26" s="384">
        <f>SUmif('Option 1'!$A$57:$A$67,$Y$26,'Option 1'!$R$57:$R$67)</f>
        <v>55475.17932</v>
      </c>
      <c r="AD26" s="4">
        <f>sumif('Option 2'!$A$55:$A$60,$Y$26,'Option 2'!$R$55:$R$60)</f>
        <v>166425.538</v>
      </c>
      <c r="AE26" s="4">
        <f>sumif('Option 3'!$A$55:$A$60,$Y$26,'Option 3'!$R$55:$R$60)</f>
        <v>0</v>
      </c>
    </row>
    <row r="27" ht="15.75" customHeight="1">
      <c r="P27" s="1" t="s">
        <v>259</v>
      </c>
      <c r="Q27" s="1" t="str">
        <f>CONCATENATE("Projected Total Cost of Ownership Comparison: " &amp; 'Reference Formulas'!$C$6 &amp; " vs " &amp; 'Reference Formulas'!$C$7 &amp; IF(ISTEXT(C8) = TRUE, " vs " &amp; 'Reference Formulas'!$C$8,""))</f>
        <v>Projected Total Cost of Ownership Comparison: Existing Infrastructure vs Cloud Alternative</v>
      </c>
      <c r="Y27" s="1" t="s">
        <v>237</v>
      </c>
      <c r="Z27" s="4">
        <f>sumif('Option 1'!$A$57:$A$67,$Y$27,'Option 1'!$S$57:$S$67)</f>
        <v>0</v>
      </c>
      <c r="AA27" s="4">
        <f>sumif('Option 2'!$A$55:$A$60,$Y$27,'Option 2'!$S$55:$S$60)</f>
        <v>0</v>
      </c>
      <c r="AB27" s="4">
        <f>sumif('Option 3'!$A$55:$A$60,$Y$27,'Option 3'!$S$55:$S$60)</f>
        <v>0</v>
      </c>
      <c r="AC27" s="384">
        <f>SUmif('Option 1'!$A$57:$A$67,$Y$27,'Option 1'!$R$57:$R$67)</f>
        <v>0</v>
      </c>
      <c r="AD27" s="4">
        <f>sumif('Option 2'!$A$55:$A$60,$Y$27,'Option 2'!$R$55:$R$60)</f>
        <v>0</v>
      </c>
      <c r="AE27" s="4">
        <f>sumif('Option 3'!$A$55:$A$60,$Y$27,'Option 3'!$R$55:$R$60)</f>
        <v>0</v>
      </c>
    </row>
    <row r="28" ht="15.75" customHeight="1">
      <c r="Y28" s="383" t="s">
        <v>130</v>
      </c>
      <c r="Z28" s="4">
        <f>sumif('Option 1'!$A$70:$A$80,$Y$28,'Option 1'!$S$70:$S$80)</f>
        <v>38261.77115</v>
      </c>
      <c r="AA28" s="4">
        <f>sumif('Option 2'!$A$68:$A$80,$Y$28,'Option 2'!$S$68:$S$80)</f>
        <v>27937.06288</v>
      </c>
      <c r="AB28" s="4">
        <f>sumif('Option 3'!$A$68:$A$80,$Y$28,'Option 3'!$S$68:$S$80)</f>
        <v>0</v>
      </c>
      <c r="AC28" s="384">
        <f>SUmif('Option 1'!$A$70:$A$80,$Y$28,'Option 1'!$R$70:$R$80)</f>
        <v>19046.77115</v>
      </c>
      <c r="AD28" s="4">
        <f>sumif('Option 2'!$A$68:$A$80,$Y$28,'Option 2'!$R$68:$R$80)</f>
        <v>14014.06288</v>
      </c>
      <c r="AE28" s="4">
        <f>sumif('Option 3'!$A$68:$A$80,$Y$28,'Option 3'!$R$68:$R$80)</f>
        <v>0</v>
      </c>
    </row>
    <row r="29" ht="15.75" customHeight="1">
      <c r="Y29" s="1" t="s">
        <v>230</v>
      </c>
      <c r="Z29" s="4">
        <f>sumif('Option 1'!$A$70:$A$80,$Y$29,'Option 1'!$S$70:$S$80)</f>
        <v>0</v>
      </c>
      <c r="AA29" s="4">
        <f>sumif('Option 2'!$A$68:$A$80,$Y$29,'Option 2'!$S$68:$S$80)</f>
        <v>0</v>
      </c>
      <c r="AB29" s="4">
        <f>sumif('Option 3'!$A$68:$A$80,$Y$29,'Option 3'!$S$68:$S$80)</f>
        <v>0</v>
      </c>
      <c r="AC29" s="384">
        <f>SUmif('Option 1'!$A$70:$A$80,$Y$29,'Option 1'!$R$70:$R$80)</f>
        <v>0</v>
      </c>
      <c r="AD29" s="4">
        <f>sumif('Option 2'!$A$68:$A$80,$Y$29,'Option 2'!$R$68:$R$80)</f>
        <v>0</v>
      </c>
      <c r="AE29" s="4">
        <f>sumif('Option 3'!$A$68:$A$80,$Y$29,'Option 3'!$R$68:$R$80)</f>
        <v>0</v>
      </c>
    </row>
    <row r="30" ht="15.75" customHeight="1">
      <c r="Y30" s="1" t="s">
        <v>155</v>
      </c>
      <c r="Z30" s="4">
        <f>sumif('Option 1'!$A$70:$A$80,$Y$30,'Option 1'!$S$70:$S$80)</f>
        <v>0</v>
      </c>
      <c r="AA30" s="4">
        <f>sumif('Option 2'!$A$68:$A$80,$Y$30,'Option 2'!$S$68:$S$80)</f>
        <v>20000</v>
      </c>
      <c r="AB30" s="4">
        <f>sumif('Option 3'!$A$68:$A$80,$Y$30,'Option 3'!$S$68:$S$80)</f>
        <v>0</v>
      </c>
      <c r="AC30" s="384">
        <f>SUmif('Option 1'!$A$70:$A$80,$Y$30,'Option 1'!$R$70:$R$80)</f>
        <v>0</v>
      </c>
      <c r="AD30" s="4">
        <f>sumif('Option 2'!$A$68:$A$80,$Y$30,'Option 2'!$R$68:$R$80)</f>
        <v>20000</v>
      </c>
      <c r="AE30" s="4">
        <f>sumif('Option 3'!$A$68:$A$80,$Y$30,'Option 3'!$R$68:$R$80)</f>
        <v>0</v>
      </c>
    </row>
    <row r="31" ht="15.75" customHeight="1">
      <c r="Y31" s="1" t="s">
        <v>238</v>
      </c>
      <c r="Z31" s="4">
        <f>sumif('Option 1'!$A$70:$A$80,$Y$31,'Option 1'!$S$70:$S$80)</f>
        <v>0</v>
      </c>
      <c r="AA31" s="4">
        <f>sumif('Option 2'!$A$68:$A$80,$Y$31,'Option 2'!$S$68:$S$80)</f>
        <v>0</v>
      </c>
      <c r="AB31" s="4">
        <f>sumif('Option 3'!$A$68:$A$80,$Y$31,'Option 3'!$S$68:$S$80)</f>
        <v>0</v>
      </c>
      <c r="AC31" s="384">
        <f>SUmif('Option 1'!$A$70:$A$80,$Y$31,'Option 1'!$R$70:$R$80)</f>
        <v>0</v>
      </c>
      <c r="AD31" s="4">
        <f>sumif('Option 2'!$A$68:$A$80,$Y$31,'Option 2'!$R$68:$R$80)</f>
        <v>0</v>
      </c>
      <c r="AE31" s="4">
        <f>sumif('Option 3'!$A$68:$A$80,$Y$31,'Option 3'!$R$68:$R$80)</f>
        <v>0</v>
      </c>
    </row>
    <row r="32" ht="15.75" customHeight="1">
      <c r="Z32" s="4"/>
      <c r="AA32" s="4"/>
      <c r="AB32" s="4"/>
    </row>
    <row r="33" ht="15.75" customHeight="1">
      <c r="Z33" s="4"/>
      <c r="AA33" s="4"/>
      <c r="AB33" s="4"/>
    </row>
    <row r="34" ht="15.75" customHeight="1">
      <c r="Z34" s="4"/>
      <c r="AA34" s="4"/>
      <c r="AB34" s="4"/>
    </row>
    <row r="35" ht="15.75" customHeight="1">
      <c r="Z35" s="4"/>
      <c r="AA35" s="4"/>
      <c r="AB35" s="4"/>
    </row>
    <row r="36" ht="15.75" customHeight="1">
      <c r="Z36" s="4"/>
      <c r="AA36" s="4"/>
      <c r="AB36" s="4"/>
    </row>
    <row r="37" ht="15.75" customHeight="1">
      <c r="Z37" s="4"/>
      <c r="AA37" s="4"/>
      <c r="AB37" s="4"/>
    </row>
    <row r="38" ht="15.75" customHeight="1">
      <c r="Z38" s="4"/>
      <c r="AA38" s="4"/>
      <c r="AB38" s="4"/>
    </row>
    <row r="39" ht="15.75" customHeight="1">
      <c r="Z39" s="4"/>
      <c r="AA39" s="4"/>
      <c r="AB39" s="4"/>
    </row>
    <row r="40" ht="15.75" customHeight="1">
      <c r="Z40" s="4"/>
      <c r="AA40" s="4"/>
      <c r="AB40" s="4"/>
    </row>
    <row r="41" ht="15.75" customHeight="1">
      <c r="Z41" s="4"/>
      <c r="AA41" s="4"/>
      <c r="AB41" s="4"/>
    </row>
    <row r="42" ht="15.75" customHeight="1">
      <c r="Z42" s="4"/>
      <c r="AA42" s="4"/>
      <c r="AB42" s="4"/>
    </row>
    <row r="43" ht="15.75" customHeight="1">
      <c r="Z43" s="4"/>
      <c r="AA43" s="4"/>
      <c r="AB43" s="4"/>
    </row>
    <row r="44" ht="15.75" customHeight="1">
      <c r="Z44" s="4"/>
      <c r="AA44" s="4"/>
      <c r="AB44" s="4"/>
    </row>
    <row r="45" ht="15.75" customHeight="1">
      <c r="Z45" s="4"/>
      <c r="AA45" s="4"/>
      <c r="AB45" s="4"/>
    </row>
    <row r="46" ht="15.75" customHeight="1">
      <c r="Z46" s="4"/>
      <c r="AA46" s="4"/>
      <c r="AB46" s="4"/>
    </row>
    <row r="47" ht="15.75" customHeight="1">
      <c r="Z47" s="4"/>
      <c r="AA47" s="4"/>
      <c r="AB47" s="4"/>
    </row>
    <row r="48" ht="15.75" customHeight="1">
      <c r="Z48" s="4"/>
      <c r="AA48" s="4"/>
      <c r="AB48" s="4"/>
    </row>
    <row r="49" ht="15.75" customHeight="1">
      <c r="Z49" s="4"/>
      <c r="AA49" s="4"/>
      <c r="AB49" s="4"/>
    </row>
    <row r="50" ht="15.75" customHeight="1">
      <c r="Z50" s="4"/>
      <c r="AA50" s="4"/>
      <c r="AB50" s="4"/>
    </row>
    <row r="51" ht="15.75" customHeight="1">
      <c r="Z51" s="4"/>
      <c r="AA51" s="4"/>
      <c r="AB51" s="4"/>
    </row>
    <row r="52" ht="15.75" customHeight="1">
      <c r="Z52" s="4"/>
      <c r="AA52" s="4"/>
      <c r="AB52" s="4"/>
    </row>
    <row r="53" ht="15.75" customHeight="1">
      <c r="Z53" s="4"/>
      <c r="AA53" s="4"/>
      <c r="AB53" s="4"/>
    </row>
    <row r="54" ht="15.75" customHeight="1">
      <c r="Z54" s="4"/>
      <c r="AA54" s="4"/>
      <c r="AB54" s="4"/>
    </row>
    <row r="55" ht="15.75" customHeight="1">
      <c r="Z55" s="4"/>
      <c r="AA55" s="4"/>
      <c r="AB55" s="4"/>
    </row>
    <row r="56" ht="15.75" customHeight="1">
      <c r="Z56" s="4"/>
      <c r="AA56" s="4"/>
      <c r="AB56" s="4"/>
    </row>
    <row r="57" ht="15.75" customHeight="1">
      <c r="Z57" s="4"/>
      <c r="AA57" s="4"/>
      <c r="AB57" s="4"/>
    </row>
    <row r="58" ht="15.75" customHeight="1">
      <c r="Z58" s="4"/>
      <c r="AA58" s="4"/>
      <c r="AB58" s="4"/>
    </row>
    <row r="59" ht="15.75" customHeight="1">
      <c r="Z59" s="4"/>
      <c r="AA59" s="4"/>
      <c r="AB59" s="4"/>
    </row>
    <row r="60" ht="15.75" customHeight="1">
      <c r="Z60" s="4"/>
      <c r="AA60" s="4"/>
      <c r="AB60" s="4"/>
    </row>
    <row r="61" ht="15.75" customHeight="1">
      <c r="Z61" s="4"/>
      <c r="AA61" s="4"/>
      <c r="AB61" s="4"/>
    </row>
    <row r="62" ht="15.75" customHeight="1">
      <c r="Z62" s="4"/>
      <c r="AA62" s="4"/>
      <c r="AB62" s="4"/>
    </row>
    <row r="63" ht="15.75" customHeight="1">
      <c r="Z63" s="4"/>
      <c r="AA63" s="4"/>
      <c r="AB63" s="4"/>
    </row>
    <row r="64" ht="15.75" customHeight="1">
      <c r="Z64" s="4"/>
      <c r="AA64" s="4"/>
      <c r="AB64" s="4"/>
    </row>
    <row r="65" ht="15.75" customHeight="1">
      <c r="Z65" s="4"/>
      <c r="AA65" s="4"/>
      <c r="AB65" s="4"/>
    </row>
    <row r="66" ht="15.75" customHeight="1">
      <c r="Z66" s="4"/>
      <c r="AA66" s="4"/>
      <c r="AB66" s="4"/>
    </row>
    <row r="67" ht="15.75" customHeight="1">
      <c r="Z67" s="4"/>
      <c r="AA67" s="4"/>
      <c r="AB67" s="4"/>
    </row>
    <row r="68" ht="15.75" customHeight="1">
      <c r="Z68" s="4"/>
      <c r="AA68" s="4"/>
      <c r="AB68" s="4"/>
    </row>
    <row r="69" ht="15.75" customHeight="1">
      <c r="Z69" s="4"/>
      <c r="AA69" s="4"/>
      <c r="AB69" s="4"/>
    </row>
    <row r="70" ht="15.75" customHeight="1">
      <c r="Z70" s="4"/>
      <c r="AA70" s="4"/>
      <c r="AB70" s="4"/>
    </row>
    <row r="71" ht="15.75" customHeight="1">
      <c r="Z71" s="4"/>
      <c r="AA71" s="4"/>
      <c r="AB71" s="4"/>
    </row>
    <row r="72" ht="15.75" customHeight="1">
      <c r="Z72" s="4"/>
      <c r="AA72" s="4"/>
      <c r="AB72" s="4"/>
    </row>
    <row r="73" ht="15.75" customHeight="1">
      <c r="Z73" s="4"/>
      <c r="AA73" s="4"/>
      <c r="AB73" s="4"/>
    </row>
    <row r="74" ht="15.75" customHeight="1">
      <c r="Z74" s="4"/>
      <c r="AA74" s="4"/>
      <c r="AB74" s="4"/>
    </row>
    <row r="75" ht="15.75" customHeight="1">
      <c r="Z75" s="4"/>
      <c r="AA75" s="4"/>
      <c r="AB75" s="4"/>
    </row>
    <row r="76" ht="15.75" customHeight="1">
      <c r="Z76" s="4"/>
      <c r="AA76" s="4"/>
      <c r="AB76" s="4"/>
    </row>
    <row r="77" ht="15.75" customHeight="1">
      <c r="Z77" s="4"/>
      <c r="AA77" s="4"/>
      <c r="AB77" s="4"/>
    </row>
    <row r="78" ht="15.75" customHeight="1">
      <c r="Z78" s="4"/>
      <c r="AA78" s="4"/>
      <c r="AB78" s="4"/>
    </row>
    <row r="79" ht="15.75" customHeight="1">
      <c r="Z79" s="4"/>
      <c r="AA79" s="4"/>
      <c r="AB79" s="4"/>
    </row>
    <row r="80" ht="15.75" customHeight="1">
      <c r="Z80" s="4"/>
      <c r="AA80" s="4"/>
      <c r="AB80" s="4"/>
    </row>
    <row r="81" ht="15.75" customHeight="1">
      <c r="Z81" s="4"/>
      <c r="AA81" s="4"/>
      <c r="AB81" s="4"/>
    </row>
    <row r="82" ht="15.75" customHeight="1">
      <c r="Z82" s="4"/>
      <c r="AA82" s="4"/>
      <c r="AB82" s="4"/>
    </row>
    <row r="83" ht="15.75" customHeight="1">
      <c r="Z83" s="4"/>
      <c r="AA83" s="4"/>
      <c r="AB83" s="4"/>
    </row>
    <row r="84" ht="15.75" customHeight="1">
      <c r="Z84" s="4"/>
      <c r="AA84" s="4"/>
      <c r="AB84" s="4"/>
    </row>
    <row r="85" ht="15.75" customHeight="1">
      <c r="Z85" s="4"/>
      <c r="AA85" s="4"/>
      <c r="AB85" s="4"/>
    </row>
    <row r="86" ht="15.75" customHeight="1">
      <c r="Z86" s="4"/>
      <c r="AA86" s="4"/>
      <c r="AB86" s="4"/>
    </row>
    <row r="87" ht="15.75" customHeight="1">
      <c r="Z87" s="4"/>
      <c r="AA87" s="4"/>
      <c r="AB87" s="4"/>
    </row>
    <row r="88" ht="15.75" customHeight="1">
      <c r="Z88" s="4"/>
      <c r="AA88" s="4"/>
      <c r="AB88" s="4"/>
    </row>
    <row r="89" ht="15.75" customHeight="1">
      <c r="Z89" s="4"/>
      <c r="AA89" s="4"/>
      <c r="AB89" s="4"/>
    </row>
    <row r="90" ht="15.75" customHeight="1">
      <c r="Z90" s="4"/>
      <c r="AA90" s="4"/>
      <c r="AB90" s="4"/>
    </row>
    <row r="91" ht="15.75" customHeight="1">
      <c r="Z91" s="4"/>
      <c r="AA91" s="4"/>
      <c r="AB91" s="4"/>
    </row>
    <row r="92" ht="15.75" customHeight="1">
      <c r="Z92" s="4"/>
      <c r="AA92" s="4"/>
      <c r="AB92" s="4"/>
    </row>
    <row r="93" ht="15.75" customHeight="1">
      <c r="Z93" s="4"/>
      <c r="AA93" s="4"/>
      <c r="AB93" s="4"/>
    </row>
    <row r="94" ht="15.75" customHeight="1">
      <c r="Z94" s="4"/>
      <c r="AA94" s="4"/>
      <c r="AB94" s="4"/>
    </row>
    <row r="95" ht="15.75" customHeight="1">
      <c r="Z95" s="4"/>
      <c r="AA95" s="4"/>
      <c r="AB95" s="4"/>
    </row>
    <row r="96" ht="15.75" customHeight="1">
      <c r="Z96" s="4"/>
      <c r="AA96" s="4"/>
      <c r="AB96" s="4"/>
    </row>
    <row r="97" ht="15.75" customHeight="1">
      <c r="Z97" s="4"/>
      <c r="AA97" s="4"/>
      <c r="AB97" s="4"/>
    </row>
    <row r="98" ht="15.75" customHeight="1">
      <c r="Z98" s="4"/>
      <c r="AA98" s="4"/>
      <c r="AB98" s="4"/>
    </row>
    <row r="99" ht="15.75" customHeight="1">
      <c r="Z99" s="4"/>
      <c r="AA99" s="4"/>
      <c r="AB99" s="4"/>
    </row>
    <row r="100" ht="15.75" customHeight="1">
      <c r="Z100" s="4"/>
      <c r="AA100" s="4"/>
      <c r="AB100" s="4"/>
    </row>
    <row r="101" ht="15.75" customHeight="1">
      <c r="Z101" s="4"/>
      <c r="AA101" s="4"/>
      <c r="AB101" s="4"/>
    </row>
    <row r="102" ht="15.75" customHeight="1">
      <c r="Z102" s="4"/>
      <c r="AA102" s="4"/>
      <c r="AB102" s="4"/>
    </row>
    <row r="103" ht="15.75" customHeight="1">
      <c r="Z103" s="4"/>
      <c r="AA103" s="4"/>
      <c r="AB103" s="4"/>
    </row>
    <row r="104" ht="15.75" customHeight="1">
      <c r="Z104" s="4"/>
      <c r="AA104" s="4"/>
      <c r="AB104" s="4"/>
    </row>
    <row r="105" ht="15.75" customHeight="1">
      <c r="Z105" s="4"/>
      <c r="AA105" s="4"/>
      <c r="AB105" s="4"/>
    </row>
    <row r="106" ht="15.75" customHeight="1">
      <c r="Z106" s="4"/>
      <c r="AA106" s="4"/>
      <c r="AB106" s="4"/>
    </row>
    <row r="107" ht="15.75" customHeight="1">
      <c r="Z107" s="4"/>
      <c r="AA107" s="4"/>
      <c r="AB107" s="4"/>
    </row>
    <row r="108" ht="15.75" customHeight="1">
      <c r="Z108" s="4"/>
      <c r="AA108" s="4"/>
      <c r="AB108" s="4"/>
    </row>
    <row r="109" ht="15.75" customHeight="1">
      <c r="Z109" s="4"/>
      <c r="AA109" s="4"/>
      <c r="AB109" s="4"/>
    </row>
    <row r="110" ht="15.75" customHeight="1">
      <c r="Z110" s="4"/>
      <c r="AA110" s="4"/>
      <c r="AB110" s="4"/>
    </row>
    <row r="111" ht="15.75" customHeight="1">
      <c r="Z111" s="4"/>
      <c r="AA111" s="4"/>
      <c r="AB111" s="4"/>
    </row>
    <row r="112" ht="15.75" customHeight="1">
      <c r="Z112" s="4"/>
      <c r="AA112" s="4"/>
      <c r="AB112" s="4"/>
    </row>
    <row r="113" ht="15.75" customHeight="1">
      <c r="Z113" s="4"/>
      <c r="AA113" s="4"/>
      <c r="AB113" s="4"/>
    </row>
    <row r="114" ht="15.75" customHeight="1">
      <c r="Z114" s="4"/>
      <c r="AA114" s="4"/>
      <c r="AB114" s="4"/>
    </row>
    <row r="115" ht="15.75" customHeight="1">
      <c r="Z115" s="4"/>
      <c r="AA115" s="4"/>
      <c r="AB115" s="4"/>
    </row>
    <row r="116" ht="15.75" customHeight="1">
      <c r="Z116" s="4"/>
      <c r="AA116" s="4"/>
      <c r="AB116" s="4"/>
    </row>
    <row r="117" ht="15.75" customHeight="1">
      <c r="Z117" s="4"/>
      <c r="AA117" s="4"/>
      <c r="AB117" s="4"/>
    </row>
    <row r="118" ht="15.75" customHeight="1">
      <c r="Z118" s="4"/>
      <c r="AA118" s="4"/>
      <c r="AB118" s="4"/>
    </row>
    <row r="119" ht="15.75" customHeight="1">
      <c r="Z119" s="4"/>
      <c r="AA119" s="4"/>
      <c r="AB119" s="4"/>
    </row>
    <row r="120" ht="15.75" customHeight="1">
      <c r="Z120" s="4"/>
      <c r="AA120" s="4"/>
      <c r="AB120" s="4"/>
    </row>
    <row r="121" ht="15.75" customHeight="1">
      <c r="Z121" s="4"/>
      <c r="AA121" s="4"/>
      <c r="AB121" s="4"/>
    </row>
    <row r="122" ht="15.75" customHeight="1">
      <c r="Z122" s="4"/>
      <c r="AA122" s="4"/>
      <c r="AB122" s="4"/>
    </row>
    <row r="123" ht="15.75" customHeight="1">
      <c r="Z123" s="4"/>
      <c r="AA123" s="4"/>
      <c r="AB123" s="4"/>
    </row>
    <row r="124" ht="15.75" customHeight="1">
      <c r="Z124" s="4"/>
      <c r="AA124" s="4"/>
      <c r="AB124" s="4"/>
    </row>
    <row r="125" ht="15.75" customHeight="1">
      <c r="Z125" s="4"/>
      <c r="AA125" s="4"/>
      <c r="AB125" s="4"/>
    </row>
    <row r="126" ht="15.75" customHeight="1">
      <c r="Z126" s="4"/>
      <c r="AA126" s="4"/>
      <c r="AB126" s="4"/>
    </row>
    <row r="127" ht="15.75" customHeight="1">
      <c r="Z127" s="4"/>
      <c r="AA127" s="4"/>
      <c r="AB127" s="4"/>
    </row>
    <row r="128" ht="15.75" customHeight="1">
      <c r="Z128" s="4"/>
      <c r="AA128" s="4"/>
      <c r="AB128" s="4"/>
    </row>
    <row r="129" ht="15.75" customHeight="1">
      <c r="Z129" s="4"/>
      <c r="AA129" s="4"/>
      <c r="AB129" s="4"/>
    </row>
    <row r="130" ht="15.75" customHeight="1">
      <c r="Z130" s="4"/>
      <c r="AA130" s="4"/>
      <c r="AB130" s="4"/>
    </row>
    <row r="131" ht="15.75" customHeight="1">
      <c r="Z131" s="4"/>
      <c r="AA131" s="4"/>
      <c r="AB131" s="4"/>
    </row>
    <row r="132" ht="15.75" customHeight="1">
      <c r="Z132" s="4"/>
      <c r="AA132" s="4"/>
      <c r="AB132" s="4"/>
    </row>
    <row r="133" ht="15.75" customHeight="1">
      <c r="Z133" s="4"/>
      <c r="AA133" s="4"/>
      <c r="AB133" s="4"/>
    </row>
    <row r="134" ht="15.75" customHeight="1">
      <c r="Z134" s="4"/>
      <c r="AA134" s="4"/>
      <c r="AB134" s="4"/>
    </row>
    <row r="135" ht="15.75" customHeight="1">
      <c r="Z135" s="4"/>
      <c r="AA135" s="4"/>
      <c r="AB135" s="4"/>
    </row>
    <row r="136" ht="15.75" customHeight="1">
      <c r="Z136" s="4"/>
      <c r="AA136" s="4"/>
      <c r="AB136" s="4"/>
    </row>
    <row r="137" ht="15.75" customHeight="1">
      <c r="Z137" s="4"/>
      <c r="AA137" s="4"/>
      <c r="AB137" s="4"/>
    </row>
    <row r="138" ht="15.75" customHeight="1">
      <c r="Z138" s="4"/>
      <c r="AA138" s="4"/>
      <c r="AB138" s="4"/>
    </row>
    <row r="139" ht="15.75" customHeight="1">
      <c r="Z139" s="4"/>
      <c r="AA139" s="4"/>
      <c r="AB139" s="4"/>
    </row>
    <row r="140" ht="15.75" customHeight="1">
      <c r="Z140" s="4"/>
      <c r="AA140" s="4"/>
      <c r="AB140" s="4"/>
    </row>
    <row r="141" ht="15.75" customHeight="1">
      <c r="Z141" s="4"/>
      <c r="AA141" s="4"/>
      <c r="AB141" s="4"/>
    </row>
    <row r="142" ht="15.75" customHeight="1">
      <c r="Z142" s="4"/>
      <c r="AA142" s="4"/>
      <c r="AB142" s="4"/>
    </row>
    <row r="143" ht="15.75" customHeight="1">
      <c r="Z143" s="4"/>
      <c r="AA143" s="4"/>
      <c r="AB143" s="4"/>
    </row>
    <row r="144" ht="15.75" customHeight="1">
      <c r="Z144" s="4"/>
      <c r="AA144" s="4"/>
      <c r="AB144" s="4"/>
    </row>
    <row r="145" ht="15.75" customHeight="1">
      <c r="Z145" s="4"/>
      <c r="AA145" s="4"/>
      <c r="AB145" s="4"/>
    </row>
    <row r="146" ht="15.75" customHeight="1">
      <c r="Z146" s="4"/>
      <c r="AA146" s="4"/>
      <c r="AB146" s="4"/>
    </row>
    <row r="147" ht="15.75" customHeight="1">
      <c r="Z147" s="4"/>
      <c r="AA147" s="4"/>
      <c r="AB147" s="4"/>
    </row>
    <row r="148" ht="15.75" customHeight="1">
      <c r="Z148" s="4"/>
      <c r="AA148" s="4"/>
      <c r="AB148" s="4"/>
    </row>
    <row r="149" ht="15.75" customHeight="1">
      <c r="Z149" s="4"/>
      <c r="AA149" s="4"/>
      <c r="AB149" s="4"/>
    </row>
    <row r="150" ht="15.75" customHeight="1">
      <c r="Z150" s="4"/>
      <c r="AA150" s="4"/>
      <c r="AB150" s="4"/>
    </row>
    <row r="151" ht="15.75" customHeight="1">
      <c r="Z151" s="4"/>
      <c r="AA151" s="4"/>
      <c r="AB151" s="4"/>
    </row>
    <row r="152" ht="15.75" customHeight="1">
      <c r="Z152" s="4"/>
      <c r="AA152" s="4"/>
      <c r="AB152" s="4"/>
    </row>
    <row r="153" ht="15.75" customHeight="1">
      <c r="Z153" s="4"/>
      <c r="AA153" s="4"/>
      <c r="AB153" s="4"/>
    </row>
    <row r="154" ht="15.75" customHeight="1">
      <c r="Z154" s="4"/>
      <c r="AA154" s="4"/>
      <c r="AB154" s="4"/>
    </row>
    <row r="155" ht="15.75" customHeight="1">
      <c r="Z155" s="4"/>
      <c r="AA155" s="4"/>
      <c r="AB155" s="4"/>
    </row>
    <row r="156" ht="15.75" customHeight="1">
      <c r="Z156" s="4"/>
      <c r="AA156" s="4"/>
      <c r="AB156" s="4"/>
    </row>
    <row r="157" ht="15.75" customHeight="1">
      <c r="Z157" s="4"/>
      <c r="AA157" s="4"/>
      <c r="AB157" s="4"/>
    </row>
    <row r="158" ht="15.75" customHeight="1">
      <c r="Z158" s="4"/>
      <c r="AA158" s="4"/>
      <c r="AB158" s="4"/>
    </row>
    <row r="159" ht="15.75" customHeight="1">
      <c r="Z159" s="4"/>
      <c r="AA159" s="4"/>
      <c r="AB159" s="4"/>
    </row>
    <row r="160" ht="15.75" customHeight="1">
      <c r="Z160" s="4"/>
      <c r="AA160" s="4"/>
      <c r="AB160" s="4"/>
    </row>
    <row r="161" ht="15.75" customHeight="1">
      <c r="Z161" s="4"/>
      <c r="AA161" s="4"/>
      <c r="AB161" s="4"/>
    </row>
    <row r="162" ht="15.75" customHeight="1">
      <c r="Z162" s="4"/>
      <c r="AA162" s="4"/>
      <c r="AB162" s="4"/>
    </row>
    <row r="163" ht="15.75" customHeight="1">
      <c r="Z163" s="4"/>
      <c r="AA163" s="4"/>
      <c r="AB163" s="4"/>
    </row>
    <row r="164" ht="15.75" customHeight="1">
      <c r="Z164" s="4"/>
      <c r="AA164" s="4"/>
      <c r="AB164" s="4"/>
    </row>
    <row r="165" ht="15.75" customHeight="1">
      <c r="Z165" s="4"/>
      <c r="AA165" s="4"/>
      <c r="AB165" s="4"/>
    </row>
    <row r="166" ht="15.75" customHeight="1">
      <c r="Z166" s="4"/>
      <c r="AA166" s="4"/>
      <c r="AB166" s="4"/>
    </row>
    <row r="167" ht="15.75" customHeight="1">
      <c r="Z167" s="4"/>
      <c r="AA167" s="4"/>
      <c r="AB167" s="4"/>
    </row>
    <row r="168" ht="15.75" customHeight="1">
      <c r="Z168" s="4"/>
      <c r="AA168" s="4"/>
      <c r="AB168" s="4"/>
    </row>
    <row r="169" ht="15.75" customHeight="1">
      <c r="Z169" s="4"/>
      <c r="AA169" s="4"/>
      <c r="AB169" s="4"/>
    </row>
    <row r="170" ht="15.75" customHeight="1">
      <c r="Z170" s="4"/>
      <c r="AA170" s="4"/>
      <c r="AB170" s="4"/>
    </row>
    <row r="171" ht="15.75" customHeight="1">
      <c r="Z171" s="4"/>
      <c r="AA171" s="4"/>
      <c r="AB171" s="4"/>
    </row>
    <row r="172" ht="15.75" customHeight="1">
      <c r="Z172" s="4"/>
      <c r="AA172" s="4"/>
      <c r="AB172" s="4"/>
    </row>
    <row r="173" ht="15.75" customHeight="1">
      <c r="Z173" s="4"/>
      <c r="AA173" s="4"/>
      <c r="AB173" s="4"/>
    </row>
    <row r="174" ht="15.75" customHeight="1">
      <c r="Z174" s="4"/>
      <c r="AA174" s="4"/>
      <c r="AB174" s="4"/>
    </row>
    <row r="175" ht="15.75" customHeight="1">
      <c r="Z175" s="4"/>
      <c r="AA175" s="4"/>
      <c r="AB175" s="4"/>
    </row>
    <row r="176" ht="15.75" customHeight="1">
      <c r="Z176" s="4"/>
      <c r="AA176" s="4"/>
      <c r="AB176" s="4"/>
    </row>
    <row r="177" ht="15.75" customHeight="1">
      <c r="Z177" s="4"/>
      <c r="AA177" s="4"/>
      <c r="AB177" s="4"/>
    </row>
    <row r="178" ht="15.75" customHeight="1">
      <c r="Z178" s="4"/>
      <c r="AA178" s="4"/>
      <c r="AB178" s="4"/>
    </row>
    <row r="179" ht="15.75" customHeight="1">
      <c r="Z179" s="4"/>
      <c r="AA179" s="4"/>
      <c r="AB179" s="4"/>
    </row>
    <row r="180" ht="15.75" customHeight="1">
      <c r="Z180" s="4"/>
      <c r="AA180" s="4"/>
      <c r="AB180" s="4"/>
    </row>
    <row r="181" ht="15.75" customHeight="1">
      <c r="Z181" s="4"/>
      <c r="AA181" s="4"/>
      <c r="AB181" s="4"/>
    </row>
    <row r="182" ht="15.75" customHeight="1">
      <c r="Z182" s="4"/>
      <c r="AA182" s="4"/>
      <c r="AB182" s="4"/>
    </row>
    <row r="183" ht="15.75" customHeight="1">
      <c r="Z183" s="4"/>
      <c r="AA183" s="4"/>
      <c r="AB183" s="4"/>
    </row>
    <row r="184" ht="15.75" customHeight="1">
      <c r="Z184" s="4"/>
      <c r="AA184" s="4"/>
      <c r="AB184" s="4"/>
    </row>
    <row r="185" ht="15.75" customHeight="1">
      <c r="Z185" s="4"/>
      <c r="AA185" s="4"/>
      <c r="AB185" s="4"/>
    </row>
    <row r="186" ht="15.75" customHeight="1">
      <c r="Z186" s="4"/>
      <c r="AA186" s="4"/>
      <c r="AB186" s="4"/>
    </row>
    <row r="187" ht="15.75" customHeight="1">
      <c r="Z187" s="4"/>
      <c r="AA187" s="4"/>
      <c r="AB187" s="4"/>
    </row>
    <row r="188" ht="15.75" customHeight="1">
      <c r="Z188" s="4"/>
      <c r="AA188" s="4"/>
      <c r="AB188" s="4"/>
    </row>
    <row r="189" ht="15.75" customHeight="1">
      <c r="Z189" s="4"/>
      <c r="AA189" s="4"/>
      <c r="AB189" s="4"/>
    </row>
    <row r="190" ht="15.75" customHeight="1">
      <c r="Z190" s="4"/>
      <c r="AA190" s="4"/>
      <c r="AB190" s="4"/>
    </row>
    <row r="191" ht="15.75" customHeight="1">
      <c r="Z191" s="4"/>
      <c r="AA191" s="4"/>
      <c r="AB191" s="4"/>
    </row>
    <row r="192" ht="15.75" customHeight="1">
      <c r="Z192" s="4"/>
      <c r="AA192" s="4"/>
      <c r="AB192" s="4"/>
    </row>
    <row r="193" ht="15.75" customHeight="1">
      <c r="Z193" s="4"/>
      <c r="AA193" s="4"/>
      <c r="AB193" s="4"/>
    </row>
    <row r="194" ht="15.75" customHeight="1">
      <c r="Z194" s="4"/>
      <c r="AA194" s="4"/>
      <c r="AB194" s="4"/>
    </row>
    <row r="195" ht="15.75" customHeight="1">
      <c r="Z195" s="4"/>
      <c r="AA195" s="4"/>
      <c r="AB195" s="4"/>
    </row>
    <row r="196" ht="15.75" customHeight="1">
      <c r="Z196" s="4"/>
      <c r="AA196" s="4"/>
      <c r="AB196" s="4"/>
    </row>
    <row r="197" ht="15.75" customHeight="1">
      <c r="Z197" s="4"/>
      <c r="AA197" s="4"/>
      <c r="AB197" s="4"/>
    </row>
    <row r="198" ht="15.75" customHeight="1">
      <c r="Z198" s="4"/>
      <c r="AA198" s="4"/>
      <c r="AB198" s="4"/>
    </row>
    <row r="199" ht="15.75" customHeight="1">
      <c r="Z199" s="4"/>
      <c r="AA199" s="4"/>
      <c r="AB199" s="4"/>
    </row>
    <row r="200" ht="15.75" customHeight="1">
      <c r="Z200" s="4"/>
      <c r="AA200" s="4"/>
      <c r="AB200" s="4"/>
    </row>
    <row r="201" ht="15.75" customHeight="1">
      <c r="Z201" s="4"/>
      <c r="AA201" s="4"/>
      <c r="AB201" s="4"/>
    </row>
    <row r="202" ht="15.75" customHeight="1">
      <c r="Z202" s="4"/>
      <c r="AA202" s="4"/>
      <c r="AB202" s="4"/>
    </row>
    <row r="203" ht="15.75" customHeight="1">
      <c r="Z203" s="4"/>
      <c r="AA203" s="4"/>
      <c r="AB203" s="4"/>
    </row>
    <row r="204" ht="15.75" customHeight="1">
      <c r="Z204" s="4"/>
      <c r="AA204" s="4"/>
      <c r="AB204" s="4"/>
    </row>
    <row r="205" ht="15.75" customHeight="1">
      <c r="Z205" s="4"/>
      <c r="AA205" s="4"/>
      <c r="AB205" s="4"/>
    </row>
    <row r="206" ht="15.75" customHeight="1">
      <c r="Z206" s="4"/>
      <c r="AA206" s="4"/>
      <c r="AB206" s="4"/>
    </row>
    <row r="207" ht="15.75" customHeight="1">
      <c r="Z207" s="4"/>
      <c r="AA207" s="4"/>
      <c r="AB207" s="4"/>
    </row>
    <row r="208" ht="15.75" customHeight="1">
      <c r="Z208" s="4"/>
      <c r="AA208" s="4"/>
      <c r="AB208" s="4"/>
    </row>
    <row r="209" ht="15.75" customHeight="1">
      <c r="Z209" s="4"/>
      <c r="AA209" s="4"/>
      <c r="AB209" s="4"/>
    </row>
    <row r="210" ht="15.75" customHeight="1">
      <c r="Z210" s="4"/>
      <c r="AA210" s="4"/>
      <c r="AB210" s="4"/>
    </row>
    <row r="211" ht="15.75" customHeight="1">
      <c r="Z211" s="4"/>
      <c r="AA211" s="4"/>
      <c r="AB211" s="4"/>
    </row>
    <row r="212" ht="15.75" customHeight="1">
      <c r="Z212" s="4"/>
      <c r="AA212" s="4"/>
      <c r="AB212" s="4"/>
    </row>
    <row r="213" ht="15.75" customHeight="1">
      <c r="Z213" s="4"/>
      <c r="AA213" s="4"/>
      <c r="AB213" s="4"/>
    </row>
    <row r="214" ht="15.75" customHeight="1">
      <c r="Z214" s="4"/>
      <c r="AA214" s="4"/>
      <c r="AB214" s="4"/>
    </row>
    <row r="215" ht="15.75" customHeight="1">
      <c r="Z215" s="4"/>
      <c r="AA215" s="4"/>
      <c r="AB215" s="4"/>
    </row>
    <row r="216" ht="15.75" customHeight="1">
      <c r="Z216" s="4"/>
      <c r="AA216" s="4"/>
      <c r="AB216" s="4"/>
    </row>
    <row r="217" ht="15.75" customHeight="1">
      <c r="Z217" s="4"/>
      <c r="AA217" s="4"/>
      <c r="AB217" s="4"/>
    </row>
    <row r="218" ht="15.75" customHeight="1">
      <c r="Z218" s="4"/>
      <c r="AA218" s="4"/>
      <c r="AB218" s="4"/>
    </row>
    <row r="219" ht="15.75" customHeight="1">
      <c r="Z219" s="4"/>
      <c r="AA219" s="4"/>
      <c r="AB219" s="4"/>
    </row>
    <row r="220" ht="15.75" customHeight="1">
      <c r="Z220" s="4"/>
      <c r="AA220" s="4"/>
      <c r="AB220" s="4"/>
    </row>
    <row r="221" ht="15.75" customHeight="1">
      <c r="Z221" s="4"/>
      <c r="AA221" s="4"/>
      <c r="AB221" s="4"/>
    </row>
    <row r="222" ht="15.75" customHeight="1">
      <c r="Z222" s="4"/>
      <c r="AA222" s="4"/>
      <c r="AB222" s="4"/>
    </row>
    <row r="223" ht="15.75" customHeight="1">
      <c r="Z223" s="4"/>
      <c r="AA223" s="4"/>
      <c r="AB223" s="4"/>
    </row>
    <row r="224" ht="15.75" customHeight="1">
      <c r="Z224" s="4"/>
      <c r="AA224" s="4"/>
      <c r="AB224" s="4"/>
    </row>
    <row r="225" ht="15.75" customHeight="1">
      <c r="Z225" s="4"/>
      <c r="AA225" s="4"/>
      <c r="AB225" s="4"/>
    </row>
    <row r="226" ht="15.75" customHeight="1">
      <c r="Z226" s="4"/>
      <c r="AA226" s="4"/>
      <c r="AB226" s="4"/>
    </row>
    <row r="227" ht="15.75" customHeight="1">
      <c r="Z227" s="4"/>
      <c r="AA227" s="4"/>
      <c r="AB227" s="4"/>
    </row>
    <row r="228" ht="15.75" customHeight="1">
      <c r="Z228" s="4"/>
      <c r="AA228" s="4"/>
      <c r="AB228" s="4"/>
    </row>
    <row r="229" ht="15.75" customHeight="1">
      <c r="Z229" s="4"/>
      <c r="AA229" s="4"/>
      <c r="AB229" s="4"/>
    </row>
    <row r="230" ht="15.75" customHeight="1">
      <c r="Z230" s="4"/>
      <c r="AA230" s="4"/>
      <c r="AB230" s="4"/>
    </row>
    <row r="231" ht="15.75" customHeight="1">
      <c r="Z231" s="4"/>
      <c r="AA231" s="4"/>
      <c r="AB231" s="4"/>
    </row>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R1"/>
    <mergeCell ref="B5:C5"/>
  </mergeCells>
  <drawing r:id="rId1"/>
</worksheet>
</file>